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1"/>
  </bookViews>
  <sheets>
    <sheet name="1财政拨款收支总表" sheetId="1" r:id="rId1"/>
    <sheet name="2一般公共预算支出表" sheetId="2" r:id="rId2"/>
    <sheet name="3一般公共预算基本支出表1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'3一般公共预算基本支出表1'!$1:$4</definedName>
  </definedNames>
  <calcPr fullCalcOnLoad="1"/>
</workbook>
</file>

<file path=xl/sharedStrings.xml><?xml version="1.0" encoding="utf-8"?>
<sst xmlns="http://schemas.openxmlformats.org/spreadsheetml/2006/main" count="310" uniqueCount="225">
  <si>
    <t>财政拨款收支总表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</si>
  <si>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</si>
  <si>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</si>
  <si>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</si>
  <si>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</si>
  <si>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</si>
  <si>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</si>
  <si>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</si>
  <si>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</si>
  <si>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</si>
  <si>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</si>
  <si>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</si>
  <si>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</si>
  <si>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</si>
  <si>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</si>
  <si>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</si>
  <si>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</si>
  <si>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</si>
  <si>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</si>
  <si>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</si>
  <si>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</si>
  <si>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</si>
  <si>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</si>
  <si>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</si>
  <si>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</si>
  <si>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</si>
  <si>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</si>
  <si>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</si>
  <si>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</si>
  <si>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</si>
  <si>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</si>
  <si>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</si>
  <si>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</si>
  <si>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</si>
  <si>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</si>
  <si>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</si>
  <si>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</si>
  <si>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</si>
  <si>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</si>
  <si>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</si>
  <si>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</si>
  <si>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</si>
  <si>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</si>
  <si>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</si>
  <si>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</si>
  <si>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</si>
  <si>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</si>
  <si>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</si>
  <si>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</si>
  <si>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</si>
  <si>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</si>
  <si>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</si>
  <si>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（3）（特殊）岗位津贴（补贴）</t>
  </si>
  <si>
    <t>3．奖金</t>
  </si>
  <si>
    <t>5．绩效工资</t>
  </si>
  <si>
    <t xml:space="preserve">  （1）基础绩效工资</t>
  </si>
  <si>
    <t xml:space="preserve">  （2）奖励绩效工资</t>
  </si>
  <si>
    <t xml:space="preserve">  二、对个人和家庭的补助</t>
  </si>
  <si>
    <t>5．奖励金</t>
  </si>
  <si>
    <t>6．住房公积金</t>
  </si>
  <si>
    <t xml:space="preserve">  一、日常运转经费</t>
  </si>
  <si>
    <t>1．办公费</t>
  </si>
  <si>
    <t>1．离休干部公用经费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</si>
  <si>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</si>
  <si>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</si>
  <si>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</si>
  <si>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</si>
  <si>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</si>
  <si>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</si>
  <si>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</si>
  <si>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</si>
  <si>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</si>
  <si>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</si>
  <si>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</si>
  <si>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</si>
  <si>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</si>
  <si>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</si>
  <si>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</si>
  <si>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</si>
  <si>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2014年公务用车运行费预算安排为56.21万元，2015年同比减少0.39万元，</t>
  </si>
  <si>
    <t>9万元，减少原因为认真贯彻执行</t>
  </si>
  <si>
    <t>厉行节约精神，规范管理，严格控制和压缩公务车运行费用支出。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</si>
  <si>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</si>
  <si>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</si>
  <si>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</si>
  <si>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</si>
  <si>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</si>
  <si>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</si>
  <si>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</si>
  <si>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</si>
  <si>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</si>
  <si>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</si>
  <si>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</si>
  <si>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 xml:space="preserve">  （1）地区附加津贴</t>
  </si>
  <si>
    <t xml:space="preserve">  （2）艰苦边远地区津贴</t>
  </si>
  <si>
    <t xml:space="preserve">    1）国家出台与实际天数无关的岗位津贴</t>
  </si>
  <si>
    <t xml:space="preserve">    2）国家出台按实际天数发放的岗位津贴</t>
  </si>
  <si>
    <t xml:space="preserve">  （4）规范津贴补贴后仍继续保留的补贴</t>
  </si>
  <si>
    <t xml:space="preserve">    1）回族补贴</t>
  </si>
  <si>
    <t xml:space="preserve">    2）职工劳模荣誉津贴</t>
  </si>
  <si>
    <t xml:space="preserve">  （5）上述项目之外的津贴补贴</t>
  </si>
  <si>
    <t>4．伙食补助费</t>
  </si>
  <si>
    <t xml:space="preserve">  （3）应纳入绩效工资的津贴补贴</t>
  </si>
  <si>
    <t>6．其他工资福利支出</t>
  </si>
  <si>
    <t xml:space="preserve">  （1）长期聘用人员和长期临时工工资</t>
  </si>
  <si>
    <t xml:space="preserve">  （2）病假两个月以上职工的工资</t>
  </si>
  <si>
    <t xml:space="preserve">  （3）其他</t>
  </si>
  <si>
    <t>1．抚恤金</t>
  </si>
  <si>
    <t>2．生活补助</t>
  </si>
  <si>
    <t>3．医疗费</t>
  </si>
  <si>
    <t>4．助学金</t>
  </si>
  <si>
    <t xml:space="preserve">    1）独生子女父母奖励</t>
  </si>
  <si>
    <t xml:space="preserve">    2）其他奖励金</t>
  </si>
  <si>
    <t>7．生活补助</t>
  </si>
  <si>
    <t xml:space="preserve">    1）遗属补助</t>
  </si>
  <si>
    <t xml:space="preserve">    2）义务兵优待金</t>
  </si>
  <si>
    <t xml:space="preserve">    3）村干部工资</t>
  </si>
  <si>
    <t xml:space="preserve">    4）妇女卫生费</t>
  </si>
  <si>
    <t>8．购房补贴</t>
  </si>
  <si>
    <t>9．其他对个人和家庭的补助支出</t>
  </si>
  <si>
    <t>2．水费</t>
  </si>
  <si>
    <t>3．电费</t>
  </si>
  <si>
    <t>4．邮电费</t>
  </si>
  <si>
    <t>　（1）电话费</t>
  </si>
  <si>
    <t>　（2）网络费</t>
  </si>
  <si>
    <t>5．办公取暖费</t>
  </si>
  <si>
    <t>6．物业管理费</t>
  </si>
  <si>
    <t>7．差旅费</t>
  </si>
  <si>
    <t>8．维修（护）费</t>
  </si>
  <si>
    <t>9．会议费</t>
  </si>
  <si>
    <t>10．培训费</t>
  </si>
  <si>
    <t>11．办公设备购置费</t>
  </si>
  <si>
    <t>12．印刷费</t>
  </si>
  <si>
    <t>13．报刊费</t>
  </si>
  <si>
    <t>14．教师用书</t>
  </si>
  <si>
    <t>15．租赁费</t>
  </si>
  <si>
    <t>16．被装购置费</t>
  </si>
  <si>
    <t>17．劳务费</t>
  </si>
  <si>
    <t>18．学生体检费</t>
  </si>
  <si>
    <t>19．教学设备购置</t>
  </si>
  <si>
    <t xml:space="preserve">20．其他 </t>
  </si>
  <si>
    <t xml:space="preserve">  二、公务用车运行维护费</t>
  </si>
  <si>
    <t xml:space="preserve">  （1）燃料费</t>
  </si>
  <si>
    <t xml:space="preserve">  （2）维修费</t>
  </si>
  <si>
    <t xml:space="preserve">  （3）保险费</t>
  </si>
  <si>
    <t xml:space="preserve">  （4）其他交通费</t>
  </si>
  <si>
    <t xml:space="preserve">  三、公务接待费</t>
  </si>
  <si>
    <t xml:space="preserve">  四、离退休人员公用经费</t>
  </si>
  <si>
    <t>2．退休干部公用经费</t>
  </si>
  <si>
    <t>大厂回族自治县夏垫镇政府机关</t>
  </si>
  <si>
    <r>
      <t>8</t>
    </r>
    <r>
      <rPr>
        <sz val="12"/>
        <color indexed="8"/>
        <rFont val="宋体"/>
        <family val="0"/>
      </rPr>
      <t>03大厂回族自治县夏垫镇</t>
    </r>
  </si>
  <si>
    <t>大厂回族自治县夏垫镇财政所</t>
  </si>
  <si>
    <t>大厂回族自治县夏垫镇农技站</t>
  </si>
  <si>
    <t>大厂回族自治县夏垫镇广播站</t>
  </si>
  <si>
    <t>大厂回族自治县夏垫镇计生站</t>
  </si>
  <si>
    <t>大厂回族自治县夏垫镇水利站</t>
  </si>
  <si>
    <t>大厂回族自治县夏垫镇村级补助支出</t>
  </si>
  <si>
    <t>大厂回族自治县夏垫镇纪检所</t>
  </si>
  <si>
    <t>803大厂回族自治县夏垫镇</t>
  </si>
  <si>
    <t>会议费</t>
  </si>
  <si>
    <t>大厂回族自治县夏垫镇</t>
  </si>
  <si>
    <t xml:space="preserve">单位编码：803 </t>
  </si>
  <si>
    <t>一般预算拨款</t>
  </si>
  <si>
    <t>201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</si>
  <si>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</si>
  <si>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</si>
  <si>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</si>
  <si>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</si>
  <si>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</si>
  <si>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</si>
  <si>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20106</t>
  </si>
  <si>
    <t>财政事务</t>
  </si>
  <si>
    <t>2010601</t>
  </si>
  <si>
    <t>2010604</t>
  </si>
  <si>
    <t>预算改革业务</t>
  </si>
  <si>
    <t>20111</t>
  </si>
  <si>
    <t>纪检监察事务</t>
  </si>
  <si>
    <t>2011101</t>
  </si>
  <si>
    <t>207</t>
  </si>
  <si>
    <t>文化体育与传媒支出</t>
  </si>
  <si>
    <t>20704</t>
  </si>
  <si>
    <t>广播影视</t>
  </si>
  <si>
    <t>2070401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</si>
  <si>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</si>
  <si>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</si>
  <si>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</si>
  <si>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</si>
  <si>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</si>
  <si>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</si>
  <si>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210</t>
  </si>
  <si>
    <t>医疗卫生与计划生育支出</t>
  </si>
  <si>
    <t>21001</t>
  </si>
  <si>
    <t>医疗卫生与计划生育管理事务</t>
  </si>
  <si>
    <t>2100101</t>
  </si>
  <si>
    <t>21007</t>
  </si>
  <si>
    <t>计划生育事务</t>
  </si>
  <si>
    <t>2100717</t>
  </si>
  <si>
    <t>计划生育服务</t>
  </si>
  <si>
    <t>211</t>
  </si>
  <si>
    <t>节能环保支出</t>
  </si>
  <si>
    <t>21104</t>
  </si>
  <si>
    <t>自然生态保护</t>
  </si>
  <si>
    <t>2110402</t>
  </si>
  <si>
    <t>农村环境保护</t>
  </si>
  <si>
    <t>213</t>
  </si>
  <si>
    <t>农林水支出</t>
  </si>
  <si>
    <t>21301</t>
  </si>
  <si>
    <t>农业</t>
  </si>
  <si>
    <t>2130101</t>
  </si>
  <si>
    <t>21303</t>
  </si>
  <si>
    <t>水利</t>
  </si>
  <si>
    <t>2130301</t>
  </si>
  <si>
    <t>2130314</t>
  </si>
  <si>
    <t>防汛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</si>
  <si>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</si>
  <si>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</si>
  <si>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</si>
  <si>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</si>
  <si>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</si>
  <si>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</si>
  <si>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</si>
  <si>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</si>
  <si>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</si>
  <si>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</si>
  <si>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单位：元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</si>
</sst>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##;\-#,##0.##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rgb="FFFFFFFF"/>
      </right>
      <top style="medium">
        <color rgb="FFFFFFFF"/>
      </top>
      <bottom style="medium">
        <color rgb="FF000000"/>
      </bottom>
    </border>
    <border>
      <left/>
      <right/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000000"/>
      </bottom>
    </border>
    <border>
      <left/>
      <right/>
      <top style="medium">
        <color rgb="FFFFFFFF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5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/>
      <protection/>
    </xf>
    <xf numFmtId="0" fontId="2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 wrapText="1"/>
    </xf>
    <xf numFmtId="0" fontId="58" fillId="0" borderId="15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horizontal="center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vertical="top"/>
      <protection locked="0"/>
    </xf>
    <xf numFmtId="49" fontId="15" fillId="0" borderId="13" xfId="0" applyNumberFormat="1" applyFont="1" applyBorder="1" applyAlignment="1" applyProtection="1">
      <alignment vertical="center"/>
      <protection locked="0"/>
    </xf>
    <xf numFmtId="177" fontId="15" fillId="0" borderId="13" xfId="0" applyNumberFormat="1" applyFont="1" applyBorder="1" applyAlignment="1" applyProtection="1">
      <alignment vertical="center"/>
      <protection locked="0"/>
    </xf>
    <xf numFmtId="177" fontId="14" fillId="0" borderId="13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7.25">
      <c r="A1" s="37" t="s">
        <v>0</v>
      </c>
      <c r="B1" s="37"/>
      <c r="C1" s="37"/>
      <c r="D1" s="37"/>
    </row>
    <row r="2" spans="1:4" ht="15">
      <c r="A2" s="38" t="s">
        <v>158</v>
      </c>
      <c r="B2" s="39"/>
      <c r="C2" s="40"/>
      <c r="D2" s="35" t="s">
        <v>224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5">
        <v>7144353</v>
      </c>
      <c r="D4" s="7"/>
    </row>
    <row r="5" spans="1:4" ht="13.5">
      <c r="A5" s="3">
        <v>8</v>
      </c>
      <c r="B5" s="4" t="s">
        <v>6</v>
      </c>
      <c r="C5" s="5">
        <v>7144353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/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5">
        <v>7144353</v>
      </c>
      <c r="D21" s="7"/>
    </row>
    <row r="22" spans="1:4" ht="13.5">
      <c r="A22" s="3">
        <v>1</v>
      </c>
      <c r="B22" s="4" t="s">
        <v>23</v>
      </c>
      <c r="C22" s="5">
        <v>5142378</v>
      </c>
      <c r="D22" s="4"/>
    </row>
    <row r="23" spans="1:4" ht="13.5">
      <c r="A23" s="3">
        <v>2</v>
      </c>
      <c r="B23" s="4" t="s">
        <v>24</v>
      </c>
      <c r="C23" s="5">
        <v>681975</v>
      </c>
      <c r="D23" s="4"/>
    </row>
    <row r="24" spans="1:4" ht="13.5">
      <c r="A24" s="3">
        <v>3</v>
      </c>
      <c r="B24" s="4" t="s">
        <v>25</v>
      </c>
      <c r="C24" s="5">
        <v>1320000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7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7" sqref="C7"/>
    </sheetView>
  </sheetViews>
  <sheetFormatPr defaultColWidth="9.00390625" defaultRowHeight="15"/>
  <cols>
    <col min="1" max="1" width="10.8515625" style="27" customWidth="1"/>
    <col min="2" max="2" width="41.140625" style="27" customWidth="1"/>
    <col min="3" max="5" width="14.421875" style="27" customWidth="1"/>
    <col min="6" max="16384" width="9.00390625" style="27" customWidth="1"/>
  </cols>
  <sheetData>
    <row r="1" spans="1:5" ht="27" customHeight="1">
      <c r="A1" s="41" t="s">
        <v>31</v>
      </c>
      <c r="B1" s="41"/>
      <c r="C1" s="41"/>
      <c r="D1" s="41"/>
      <c r="E1" s="41"/>
    </row>
    <row r="2" spans="2:5" ht="15" customHeight="1">
      <c r="B2" s="28"/>
      <c r="C2" s="28"/>
      <c r="D2" s="28"/>
      <c r="E2" s="29" t="s">
        <v>224</v>
      </c>
    </row>
    <row r="3" spans="1:5" ht="27" customHeight="1">
      <c r="A3" s="42" t="s">
        <v>32</v>
      </c>
      <c r="B3" s="42"/>
      <c r="C3" s="42" t="s">
        <v>33</v>
      </c>
      <c r="D3" s="42"/>
      <c r="E3" s="42"/>
    </row>
    <row r="4" spans="1:8" ht="27" customHeight="1">
      <c r="A4" s="30" t="s">
        <v>34</v>
      </c>
      <c r="B4" s="30" t="s">
        <v>35</v>
      </c>
      <c r="C4" s="30" t="s">
        <v>36</v>
      </c>
      <c r="D4" s="30" t="s">
        <v>37</v>
      </c>
      <c r="E4" s="30" t="s">
        <v>38</v>
      </c>
      <c r="G4" s="70"/>
      <c r="H4" s="70"/>
    </row>
    <row r="5" spans="1:8" ht="27" customHeight="1">
      <c r="A5" s="71" t="s">
        <v>163</v>
      </c>
      <c r="B5" s="71" t="s">
        <v>39</v>
      </c>
      <c r="C5" s="72">
        <v>3980143</v>
      </c>
      <c r="D5" s="73">
        <f>C5-E5</f>
        <v>3976543</v>
      </c>
      <c r="E5" s="72">
        <v>3600</v>
      </c>
      <c r="G5" s="70"/>
      <c r="H5" s="70"/>
    </row>
    <row r="6" spans="1:8" ht="27" customHeight="1">
      <c r="A6" s="71" t="s">
        <v>164</v>
      </c>
      <c r="B6" s="71" t="s">
        <v>165</v>
      </c>
      <c r="C6" s="72">
        <v>3467400</v>
      </c>
      <c r="D6" s="73">
        <f aca="true" t="shared" si="0" ref="D6:D38">C6-E6</f>
        <v>3464300</v>
      </c>
      <c r="E6" s="72">
        <v>3100</v>
      </c>
      <c r="G6" s="70"/>
      <c r="H6" s="70"/>
    </row>
    <row r="7" spans="1:8" ht="27" customHeight="1">
      <c r="A7" s="71" t="s">
        <v>166</v>
      </c>
      <c r="B7" s="71" t="s">
        <v>167</v>
      </c>
      <c r="C7" s="72">
        <f>2813800+3600</f>
        <v>2817400</v>
      </c>
      <c r="D7" s="73">
        <f t="shared" si="0"/>
        <v>2814300</v>
      </c>
      <c r="E7" s="72">
        <v>3100</v>
      </c>
      <c r="G7" s="70"/>
      <c r="H7" s="70"/>
    </row>
    <row r="8" spans="1:8" ht="27" customHeight="1">
      <c r="A8" s="71" t="s">
        <v>168</v>
      </c>
      <c r="B8" s="71" t="s">
        <v>169</v>
      </c>
      <c r="C8" s="72">
        <v>650000</v>
      </c>
      <c r="D8" s="73">
        <f t="shared" si="0"/>
        <v>650000</v>
      </c>
      <c r="E8" s="72">
        <v>0</v>
      </c>
      <c r="G8" s="70"/>
      <c r="H8" s="70"/>
    </row>
    <row r="9" spans="1:8" ht="27" customHeight="1">
      <c r="A9" s="71" t="s">
        <v>170</v>
      </c>
      <c r="B9" s="71" t="s">
        <v>171</v>
      </c>
      <c r="C9" s="72">
        <v>454418</v>
      </c>
      <c r="D9" s="73">
        <f t="shared" si="0"/>
        <v>454018</v>
      </c>
      <c r="E9" s="72">
        <v>400</v>
      </c>
      <c r="G9" s="70"/>
      <c r="H9" s="70"/>
    </row>
    <row r="10" spans="1:8" ht="27" customHeight="1">
      <c r="A10" s="71" t="s">
        <v>172</v>
      </c>
      <c r="B10" s="71" t="s">
        <v>167</v>
      </c>
      <c r="C10" s="72">
        <v>404418</v>
      </c>
      <c r="D10" s="73">
        <f t="shared" si="0"/>
        <v>404018</v>
      </c>
      <c r="E10" s="72">
        <v>400</v>
      </c>
      <c r="G10" s="70"/>
      <c r="H10" s="70"/>
    </row>
    <row r="11" spans="1:8" ht="27" customHeight="1">
      <c r="A11" s="71" t="s">
        <v>173</v>
      </c>
      <c r="B11" s="71" t="s">
        <v>174</v>
      </c>
      <c r="C11" s="72">
        <v>50000</v>
      </c>
      <c r="D11" s="73">
        <f t="shared" si="0"/>
        <v>50000</v>
      </c>
      <c r="E11" s="72">
        <v>0</v>
      </c>
      <c r="G11" s="70"/>
      <c r="H11" s="70"/>
    </row>
    <row r="12" spans="1:8" ht="27" customHeight="1">
      <c r="A12" s="71" t="s">
        <v>175</v>
      </c>
      <c r="B12" s="71" t="s">
        <v>176</v>
      </c>
      <c r="C12" s="72">
        <v>58325</v>
      </c>
      <c r="D12" s="73">
        <f t="shared" si="0"/>
        <v>58225</v>
      </c>
      <c r="E12" s="72">
        <v>100</v>
      </c>
      <c r="G12" s="70"/>
      <c r="H12" s="70"/>
    </row>
    <row r="13" spans="1:8" ht="27" customHeight="1">
      <c r="A13" s="71" t="s">
        <v>177</v>
      </c>
      <c r="B13" s="71" t="s">
        <v>167</v>
      </c>
      <c r="C13" s="72">
        <v>58325</v>
      </c>
      <c r="D13" s="73">
        <f t="shared" si="0"/>
        <v>58225</v>
      </c>
      <c r="E13" s="72">
        <v>100</v>
      </c>
      <c r="G13" s="70"/>
      <c r="H13" s="70"/>
    </row>
    <row r="14" spans="1:8" ht="27" customHeight="1">
      <c r="A14" s="71" t="s">
        <v>178</v>
      </c>
      <c r="B14" s="71" t="s">
        <v>179</v>
      </c>
      <c r="C14" s="72">
        <v>62990</v>
      </c>
      <c r="D14" s="73">
        <f t="shared" si="0"/>
        <v>62890</v>
      </c>
      <c r="E14" s="72">
        <v>100</v>
      </c>
      <c r="G14" s="70"/>
      <c r="H14" s="70"/>
    </row>
    <row r="15" spans="1:8" ht="27" customHeight="1">
      <c r="A15" s="71" t="s">
        <v>180</v>
      </c>
      <c r="B15" s="71" t="s">
        <v>181</v>
      </c>
      <c r="C15" s="72">
        <v>62990</v>
      </c>
      <c r="D15" s="73">
        <f t="shared" si="0"/>
        <v>62890</v>
      </c>
      <c r="E15" s="72">
        <v>100</v>
      </c>
      <c r="G15" s="70"/>
      <c r="H15" s="70"/>
    </row>
    <row r="16" spans="1:8" ht="27" customHeight="1">
      <c r="A16" s="71" t="s">
        <v>182</v>
      </c>
      <c r="B16" s="71" t="s">
        <v>167</v>
      </c>
      <c r="C16" s="72">
        <v>62990</v>
      </c>
      <c r="D16" s="73">
        <f t="shared" si="0"/>
        <v>62890</v>
      </c>
      <c r="E16" s="72">
        <v>100</v>
      </c>
      <c r="G16" s="70"/>
      <c r="H16" s="70"/>
    </row>
    <row r="17" spans="1:8" ht="27" customHeight="1">
      <c r="A17" s="71" t="s">
        <v>183</v>
      </c>
      <c r="B17" s="71" t="s">
        <v>184</v>
      </c>
      <c r="C17" s="72">
        <v>12000</v>
      </c>
      <c r="D17" s="73">
        <f t="shared" si="0"/>
        <v>12000</v>
      </c>
      <c r="E17" s="72">
        <v>0</v>
      </c>
      <c r="G17" s="70"/>
      <c r="H17" s="70"/>
    </row>
    <row r="18" spans="1:8" ht="27" customHeight="1">
      <c r="A18" s="71" t="s">
        <v>185</v>
      </c>
      <c r="B18" s="71" t="s">
        <v>186</v>
      </c>
      <c r="C18" s="72">
        <v>12000</v>
      </c>
      <c r="D18" s="73">
        <f t="shared" si="0"/>
        <v>12000</v>
      </c>
      <c r="E18" s="72">
        <v>0</v>
      </c>
      <c r="G18" s="70"/>
      <c r="H18" s="70"/>
    </row>
    <row r="19" spans="1:8" ht="27" customHeight="1">
      <c r="A19" s="71" t="s">
        <v>187</v>
      </c>
      <c r="B19" s="71" t="s">
        <v>188</v>
      </c>
      <c r="C19" s="72">
        <v>12000</v>
      </c>
      <c r="D19" s="73">
        <f t="shared" si="0"/>
        <v>12000</v>
      </c>
      <c r="E19" s="72">
        <v>0</v>
      </c>
      <c r="G19" s="70"/>
      <c r="H19" s="70"/>
    </row>
    <row r="20" spans="1:8" ht="27" customHeight="1">
      <c r="A20" s="71" t="s">
        <v>189</v>
      </c>
      <c r="B20" s="71" t="s">
        <v>190</v>
      </c>
      <c r="C20" s="72">
        <v>588738</v>
      </c>
      <c r="D20" s="73">
        <f t="shared" si="0"/>
        <v>588438</v>
      </c>
      <c r="E20" s="72">
        <v>300</v>
      </c>
      <c r="G20" s="70"/>
      <c r="H20" s="70"/>
    </row>
    <row r="21" spans="1:8" ht="27" customHeight="1">
      <c r="A21" s="71" t="s">
        <v>191</v>
      </c>
      <c r="B21" s="71" t="s">
        <v>192</v>
      </c>
      <c r="C21" s="72">
        <v>188738</v>
      </c>
      <c r="D21" s="73">
        <f t="shared" si="0"/>
        <v>188438</v>
      </c>
      <c r="E21" s="72">
        <v>300</v>
      </c>
      <c r="G21" s="70"/>
      <c r="H21" s="70"/>
    </row>
    <row r="22" spans="1:8" ht="27" customHeight="1">
      <c r="A22" s="71" t="s">
        <v>193</v>
      </c>
      <c r="B22" s="71" t="s">
        <v>167</v>
      </c>
      <c r="C22" s="72">
        <v>188738</v>
      </c>
      <c r="D22" s="73">
        <f t="shared" si="0"/>
        <v>188438</v>
      </c>
      <c r="E22" s="72">
        <v>300</v>
      </c>
      <c r="G22" s="70"/>
      <c r="H22" s="70"/>
    </row>
    <row r="23" spans="1:8" ht="27" customHeight="1">
      <c r="A23" s="71" t="s">
        <v>194</v>
      </c>
      <c r="B23" s="71" t="s">
        <v>195</v>
      </c>
      <c r="C23" s="72">
        <v>400000</v>
      </c>
      <c r="D23" s="73">
        <f t="shared" si="0"/>
        <v>400000</v>
      </c>
      <c r="E23" s="72">
        <v>0</v>
      </c>
      <c r="G23" s="70"/>
      <c r="H23" s="70"/>
    </row>
    <row r="24" spans="1:8" ht="27" customHeight="1">
      <c r="A24" s="71" t="s">
        <v>196</v>
      </c>
      <c r="B24" s="71" t="s">
        <v>197</v>
      </c>
      <c r="C24" s="72">
        <v>400000</v>
      </c>
      <c r="D24" s="73">
        <f t="shared" si="0"/>
        <v>400000</v>
      </c>
      <c r="E24" s="72">
        <v>0</v>
      </c>
      <c r="G24" s="70"/>
      <c r="H24" s="70"/>
    </row>
    <row r="25" spans="1:8" ht="27" customHeight="1">
      <c r="A25" s="71" t="s">
        <v>198</v>
      </c>
      <c r="B25" s="71" t="s">
        <v>199</v>
      </c>
      <c r="C25" s="72">
        <v>200000</v>
      </c>
      <c r="D25" s="73">
        <f t="shared" si="0"/>
        <v>200000</v>
      </c>
      <c r="E25" s="72">
        <v>0</v>
      </c>
      <c r="G25" s="70"/>
      <c r="H25" s="70"/>
    </row>
    <row r="26" spans="1:8" ht="27" customHeight="1">
      <c r="A26" s="71" t="s">
        <v>200</v>
      </c>
      <c r="B26" s="71" t="s">
        <v>201</v>
      </c>
      <c r="C26" s="72">
        <v>200000</v>
      </c>
      <c r="D26" s="73">
        <f t="shared" si="0"/>
        <v>200000</v>
      </c>
      <c r="E26" s="72">
        <v>0</v>
      </c>
      <c r="G26" s="70"/>
      <c r="H26" s="70"/>
    </row>
    <row r="27" spans="1:8" ht="27" customHeight="1">
      <c r="A27" s="71" t="s">
        <v>202</v>
      </c>
      <c r="B27" s="71" t="s">
        <v>203</v>
      </c>
      <c r="C27" s="72">
        <v>200000</v>
      </c>
      <c r="D27" s="73">
        <f t="shared" si="0"/>
        <v>200000</v>
      </c>
      <c r="E27" s="72">
        <v>0</v>
      </c>
      <c r="G27" s="70"/>
      <c r="H27" s="70"/>
    </row>
    <row r="28" spans="1:8" ht="27" customHeight="1">
      <c r="A28" s="71" t="s">
        <v>204</v>
      </c>
      <c r="B28" s="71" t="s">
        <v>205</v>
      </c>
      <c r="C28" s="72">
        <v>2020459</v>
      </c>
      <c r="D28" s="73">
        <f t="shared" si="0"/>
        <v>2019459</v>
      </c>
      <c r="E28" s="72">
        <v>1000</v>
      </c>
      <c r="G28" s="70"/>
      <c r="H28" s="70"/>
    </row>
    <row r="29" spans="1:8" ht="27" customHeight="1">
      <c r="A29" s="71" t="s">
        <v>206</v>
      </c>
      <c r="B29" s="71" t="s">
        <v>207</v>
      </c>
      <c r="C29" s="72">
        <v>454777</v>
      </c>
      <c r="D29" s="73">
        <f t="shared" si="0"/>
        <v>453877</v>
      </c>
      <c r="E29" s="72">
        <v>900</v>
      </c>
      <c r="G29" s="70"/>
      <c r="H29" s="70"/>
    </row>
    <row r="30" spans="1:8" ht="27" customHeight="1">
      <c r="A30" s="71" t="s">
        <v>208</v>
      </c>
      <c r="B30" s="71" t="s">
        <v>167</v>
      </c>
      <c r="C30" s="72">
        <v>454777</v>
      </c>
      <c r="D30" s="73">
        <f t="shared" si="0"/>
        <v>453877</v>
      </c>
      <c r="E30" s="72">
        <v>900</v>
      </c>
      <c r="G30" s="70"/>
      <c r="H30" s="70"/>
    </row>
    <row r="31" spans="1:8" ht="27" customHeight="1">
      <c r="A31" s="71" t="s">
        <v>209</v>
      </c>
      <c r="B31" s="71" t="s">
        <v>210</v>
      </c>
      <c r="C31" s="72">
        <v>79490</v>
      </c>
      <c r="D31" s="73">
        <f t="shared" si="0"/>
        <v>79390</v>
      </c>
      <c r="E31" s="72">
        <v>100</v>
      </c>
      <c r="G31" s="70"/>
      <c r="H31" s="70"/>
    </row>
    <row r="32" spans="1:8" ht="27" customHeight="1">
      <c r="A32" s="71" t="s">
        <v>211</v>
      </c>
      <c r="B32" s="71" t="s">
        <v>167</v>
      </c>
      <c r="C32" s="72">
        <v>59490</v>
      </c>
      <c r="D32" s="73">
        <f t="shared" si="0"/>
        <v>59390</v>
      </c>
      <c r="E32" s="72">
        <v>100</v>
      </c>
      <c r="G32" s="70"/>
      <c r="H32" s="70"/>
    </row>
    <row r="33" spans="1:8" ht="27" customHeight="1">
      <c r="A33" s="71" t="s">
        <v>212</v>
      </c>
      <c r="B33" s="71" t="s">
        <v>213</v>
      </c>
      <c r="C33" s="72">
        <v>20000</v>
      </c>
      <c r="D33" s="73">
        <f t="shared" si="0"/>
        <v>20000</v>
      </c>
      <c r="E33" s="72">
        <v>0</v>
      </c>
      <c r="G33" s="70"/>
      <c r="H33" s="70"/>
    </row>
    <row r="34" spans="1:8" ht="27" customHeight="1">
      <c r="A34" s="71" t="s">
        <v>214</v>
      </c>
      <c r="B34" s="71" t="s">
        <v>215</v>
      </c>
      <c r="C34" s="72">
        <v>1486192</v>
      </c>
      <c r="D34" s="73">
        <f t="shared" si="0"/>
        <v>1486192</v>
      </c>
      <c r="E34" s="72">
        <v>0</v>
      </c>
      <c r="G34" s="70"/>
      <c r="H34" s="70"/>
    </row>
    <row r="35" spans="1:8" ht="27" customHeight="1">
      <c r="A35" s="71" t="s">
        <v>216</v>
      </c>
      <c r="B35" s="71" t="s">
        <v>217</v>
      </c>
      <c r="C35" s="72">
        <v>1486192</v>
      </c>
      <c r="D35" s="73">
        <f t="shared" si="0"/>
        <v>1486192</v>
      </c>
      <c r="E35" s="72">
        <v>0</v>
      </c>
      <c r="G35" s="70"/>
      <c r="H35" s="70"/>
    </row>
    <row r="36" spans="1:8" ht="27" customHeight="1">
      <c r="A36" s="71" t="s">
        <v>218</v>
      </c>
      <c r="B36" s="71" t="s">
        <v>219</v>
      </c>
      <c r="C36" s="72">
        <v>280023</v>
      </c>
      <c r="D36" s="73">
        <f t="shared" si="0"/>
        <v>280023</v>
      </c>
      <c r="E36" s="72">
        <v>0</v>
      </c>
      <c r="G36" s="70"/>
      <c r="H36" s="70"/>
    </row>
    <row r="37" spans="1:8" ht="27" customHeight="1">
      <c r="A37" s="71" t="s">
        <v>220</v>
      </c>
      <c r="B37" s="71" t="s">
        <v>221</v>
      </c>
      <c r="C37" s="72">
        <v>280023</v>
      </c>
      <c r="D37" s="73">
        <f t="shared" si="0"/>
        <v>280023</v>
      </c>
      <c r="E37" s="72">
        <v>0</v>
      </c>
      <c r="G37" s="70"/>
      <c r="H37" s="70"/>
    </row>
    <row r="38" spans="1:8" ht="27" customHeight="1">
      <c r="A38" s="71" t="s">
        <v>222</v>
      </c>
      <c r="B38" s="71" t="s">
        <v>223</v>
      </c>
      <c r="C38" s="72">
        <v>280023</v>
      </c>
      <c r="D38" s="73">
        <f t="shared" si="0"/>
        <v>280023</v>
      </c>
      <c r="E38" s="72">
        <v>0</v>
      </c>
      <c r="G38" s="70"/>
      <c r="H38" s="70"/>
    </row>
    <row r="39" spans="1:8" ht="27" customHeight="1">
      <c r="A39" s="30"/>
      <c r="B39" s="30" t="s">
        <v>40</v>
      </c>
      <c r="C39" s="72">
        <v>7144353</v>
      </c>
      <c r="D39" s="31"/>
      <c r="E39" s="31"/>
      <c r="G39" s="70"/>
      <c r="H39" s="70"/>
    </row>
    <row r="40" spans="7:8" ht="27" customHeight="1">
      <c r="G40" s="70"/>
      <c r="H40" s="70"/>
    </row>
    <row r="41" spans="7:8" ht="27" customHeight="1">
      <c r="G41" s="70"/>
      <c r="H41" s="70"/>
    </row>
    <row r="42" spans="7:8" ht="27" customHeight="1">
      <c r="G42" s="70"/>
      <c r="H42" s="70"/>
    </row>
    <row r="43" spans="7:8" ht="27" customHeight="1">
      <c r="G43" s="70"/>
      <c r="H43" s="70"/>
    </row>
    <row r="44" spans="7:8" ht="27" customHeight="1">
      <c r="G44" s="70"/>
      <c r="H44" s="70"/>
    </row>
    <row r="45" spans="7:8" ht="27" customHeight="1">
      <c r="G45" s="70"/>
      <c r="H45" s="70"/>
    </row>
    <row r="46" spans="7:8" ht="27" customHeight="1">
      <c r="G46" s="70"/>
      <c r="H46" s="70"/>
    </row>
    <row r="47" spans="7:8" ht="27" customHeight="1">
      <c r="G47" s="70"/>
      <c r="H47" s="70"/>
    </row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I14" sqref="I14"/>
    </sheetView>
  </sheetViews>
  <sheetFormatPr defaultColWidth="9.00390625" defaultRowHeight="15"/>
  <cols>
    <col min="1" max="2" width="17.28125" style="0" bestFit="1" customWidth="1"/>
    <col min="3" max="3" width="9.00390625" style="24" customWidth="1"/>
    <col min="4" max="4" width="30.57421875" style="0" bestFit="1" customWidth="1"/>
    <col min="5" max="5" width="15.7109375" style="0" customWidth="1"/>
    <col min="6" max="6" width="17.28125" style="0" bestFit="1" customWidth="1"/>
    <col min="7" max="9" width="13.00390625" style="0" bestFit="1" customWidth="1"/>
  </cols>
  <sheetData>
    <row r="1" spans="1:9" ht="17.25">
      <c r="A1" s="37" t="s">
        <v>41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8" t="s">
        <v>158</v>
      </c>
      <c r="B2" s="39"/>
      <c r="C2" s="39"/>
      <c r="D2" s="39"/>
      <c r="E2" s="39"/>
      <c r="F2" s="39"/>
      <c r="G2" s="40"/>
      <c r="H2" s="43" t="s">
        <v>224</v>
      </c>
      <c r="I2" s="44"/>
    </row>
    <row r="3" spans="1:9" ht="13.5">
      <c r="A3" s="48" t="s">
        <v>42</v>
      </c>
      <c r="B3" s="48" t="s">
        <v>43</v>
      </c>
      <c r="C3" s="48" t="s">
        <v>44</v>
      </c>
      <c r="D3" s="48" t="s">
        <v>45</v>
      </c>
      <c r="E3" s="45" t="s">
        <v>46</v>
      </c>
      <c r="F3" s="46"/>
      <c r="G3" s="46"/>
      <c r="H3" s="46"/>
      <c r="I3" s="47"/>
    </row>
    <row r="4" spans="1:9" ht="13.5">
      <c r="A4" s="49"/>
      <c r="B4" s="49"/>
      <c r="C4" s="49"/>
      <c r="D4" s="49"/>
      <c r="E4" s="2" t="s">
        <v>47</v>
      </c>
      <c r="F4" s="2" t="s">
        <v>162</v>
      </c>
      <c r="G4" s="2" t="s">
        <v>15</v>
      </c>
      <c r="H4" s="2" t="s">
        <v>16</v>
      </c>
      <c r="I4" s="2" t="s">
        <v>48</v>
      </c>
    </row>
    <row r="5" spans="1:9" ht="13.5">
      <c r="A5" s="25"/>
      <c r="B5" s="7"/>
      <c r="C5" s="2">
        <v>1</v>
      </c>
      <c r="D5" s="2" t="s">
        <v>23</v>
      </c>
      <c r="E5" s="6">
        <v>5142378</v>
      </c>
      <c r="F5" s="6">
        <f>2733768+400222+486244+68035+165047+64144+1162048+62870</f>
        <v>5142378</v>
      </c>
      <c r="G5" s="6"/>
      <c r="H5" s="6"/>
      <c r="I5" s="6"/>
    </row>
    <row r="6" spans="1:9" ht="13.5">
      <c r="A6" s="3"/>
      <c r="B6" s="26"/>
      <c r="C6" s="26"/>
      <c r="D6" s="4" t="s">
        <v>49</v>
      </c>
      <c r="E6" s="5">
        <v>3365731</v>
      </c>
      <c r="F6" s="5">
        <f>2342954+349683+386027+54531+130715+51355+50466</f>
        <v>3365731</v>
      </c>
      <c r="G6" s="5"/>
      <c r="H6" s="5"/>
      <c r="I6" s="5"/>
    </row>
    <row r="7" spans="1:9" ht="13.5">
      <c r="A7" s="3">
        <v>2010301</v>
      </c>
      <c r="B7" s="26">
        <v>30101</v>
      </c>
      <c r="C7" s="26"/>
      <c r="D7" s="4" t="s">
        <v>50</v>
      </c>
      <c r="E7" s="5">
        <v>607380</v>
      </c>
      <c r="F7" s="5">
        <f>378924+57372+94476+17964+31560+15060+12024</f>
        <v>607380</v>
      </c>
      <c r="G7" s="5"/>
      <c r="H7" s="5"/>
      <c r="I7" s="5"/>
    </row>
    <row r="8" spans="1:9" ht="13.5">
      <c r="A8" s="3"/>
      <c r="B8" s="26"/>
      <c r="C8" s="26"/>
      <c r="D8" s="4" t="s">
        <v>51</v>
      </c>
      <c r="E8" s="5">
        <v>1366350</v>
      </c>
      <c r="F8" s="5">
        <f>945570+138450+135540+35070+39240+35040+37440</f>
        <v>1366350</v>
      </c>
      <c r="G8" s="5"/>
      <c r="H8" s="5"/>
      <c r="I8" s="5"/>
    </row>
    <row r="9" spans="1:9" ht="14.25" thickBot="1">
      <c r="A9" s="3">
        <v>2010301</v>
      </c>
      <c r="B9" s="26">
        <v>30102</v>
      </c>
      <c r="C9" s="26"/>
      <c r="D9" s="4" t="s">
        <v>93</v>
      </c>
      <c r="E9" s="5">
        <v>1201680</v>
      </c>
      <c r="F9" s="5">
        <f>841920+126360+107880+32040+30240+32040+31200</f>
        <v>1201680</v>
      </c>
      <c r="G9" s="5"/>
      <c r="H9" s="5"/>
      <c r="I9" s="5"/>
    </row>
    <row r="10" spans="1:9" ht="14.25" thickBot="1">
      <c r="A10" s="3">
        <v>2010301</v>
      </c>
      <c r="B10" s="26">
        <v>30102</v>
      </c>
      <c r="C10" s="26"/>
      <c r="D10" s="4" t="s">
        <v>94</v>
      </c>
      <c r="E10" s="5"/>
      <c r="F10" s="5"/>
      <c r="G10" s="5"/>
      <c r="H10" s="5"/>
      <c r="I10" s="5"/>
    </row>
    <row r="11" spans="1:9" ht="14.25" thickBot="1">
      <c r="A11" s="3"/>
      <c r="B11" s="26"/>
      <c r="C11" s="26"/>
      <c r="D11" s="4" t="s">
        <v>52</v>
      </c>
      <c r="E11" s="5">
        <v>2640</v>
      </c>
      <c r="F11" s="5">
        <v>2640</v>
      </c>
      <c r="G11" s="5"/>
      <c r="H11" s="5"/>
      <c r="I11" s="5"/>
    </row>
    <row r="12" spans="1:9" ht="27" thickBot="1">
      <c r="A12" s="3">
        <v>2010301</v>
      </c>
      <c r="B12" s="26">
        <v>30102</v>
      </c>
      <c r="C12" s="26"/>
      <c r="D12" s="4" t="s">
        <v>95</v>
      </c>
      <c r="E12" s="5">
        <v>2640</v>
      </c>
      <c r="F12" s="5">
        <v>2640</v>
      </c>
      <c r="G12" s="5"/>
      <c r="H12" s="5"/>
      <c r="I12" s="5"/>
    </row>
    <row r="13" spans="1:9" ht="27" thickBot="1">
      <c r="A13" s="3">
        <v>2010301</v>
      </c>
      <c r="B13" s="26">
        <v>30102</v>
      </c>
      <c r="C13" s="26"/>
      <c r="D13" s="4" t="s">
        <v>96</v>
      </c>
      <c r="E13" s="5"/>
      <c r="F13" s="5"/>
      <c r="G13" s="5"/>
      <c r="H13" s="5"/>
      <c r="I13" s="5"/>
    </row>
    <row r="14" spans="1:9" ht="27">
      <c r="A14" s="3"/>
      <c r="B14" s="26"/>
      <c r="C14" s="26"/>
      <c r="D14" s="4" t="s">
        <v>97</v>
      </c>
      <c r="E14" s="5">
        <v>630</v>
      </c>
      <c r="F14" s="5">
        <f>450+90+60+30</f>
        <v>630</v>
      </c>
      <c r="G14" s="5"/>
      <c r="H14" s="5"/>
      <c r="I14" s="5"/>
    </row>
    <row r="15" spans="1:9" ht="13.5">
      <c r="A15" s="3">
        <v>2010301</v>
      </c>
      <c r="B15" s="26">
        <v>30102</v>
      </c>
      <c r="C15" s="26"/>
      <c r="D15" s="4" t="s">
        <v>98</v>
      </c>
      <c r="E15" s="5">
        <v>630</v>
      </c>
      <c r="F15" s="5">
        <f>450+90+60+30</f>
        <v>630</v>
      </c>
      <c r="G15" s="5"/>
      <c r="H15" s="5"/>
      <c r="I15" s="5"/>
    </row>
    <row r="16" spans="1:9" ht="13.5">
      <c r="A16" s="3">
        <v>2010301</v>
      </c>
      <c r="B16" s="26">
        <v>30102</v>
      </c>
      <c r="C16" s="26"/>
      <c r="D16" s="4" t="s">
        <v>99</v>
      </c>
      <c r="E16" s="5"/>
      <c r="F16" s="5"/>
      <c r="G16" s="5"/>
      <c r="H16" s="5"/>
      <c r="I16" s="5"/>
    </row>
    <row r="17" spans="1:9" ht="13.5">
      <c r="A17" s="3">
        <v>2010301</v>
      </c>
      <c r="B17" s="26">
        <v>30102</v>
      </c>
      <c r="C17" s="26"/>
      <c r="D17" s="4" t="s">
        <v>100</v>
      </c>
      <c r="E17" s="5">
        <v>161400</v>
      </c>
      <c r="F17" s="5">
        <f>103200+12000+27600+3000+9000+3000+3600</f>
        <v>161400</v>
      </c>
      <c r="G17" s="5"/>
      <c r="H17" s="5"/>
      <c r="I17" s="5"/>
    </row>
    <row r="18" spans="1:9" ht="13.5">
      <c r="A18" s="3">
        <v>2010301</v>
      </c>
      <c r="B18" s="26">
        <v>30103</v>
      </c>
      <c r="C18" s="26"/>
      <c r="D18" s="4" t="s">
        <v>53</v>
      </c>
      <c r="E18" s="5">
        <v>47846587</v>
      </c>
      <c r="F18" s="5">
        <f>28631+47813268+1497+934+1255+1002</f>
        <v>47846587</v>
      </c>
      <c r="G18" s="5"/>
      <c r="H18" s="5"/>
      <c r="I18" s="5"/>
    </row>
    <row r="19" spans="1:9" ht="14.25" thickBot="1">
      <c r="A19" s="3">
        <v>2010301</v>
      </c>
      <c r="B19" s="26">
        <v>30105</v>
      </c>
      <c r="C19" s="26"/>
      <c r="D19" s="4" t="s">
        <v>101</v>
      </c>
      <c r="E19" s="5"/>
      <c r="F19" s="5"/>
      <c r="G19" s="5"/>
      <c r="H19" s="5"/>
      <c r="I19" s="5"/>
    </row>
    <row r="20" spans="1:9" ht="14.25" thickBot="1">
      <c r="A20" s="3"/>
      <c r="B20" s="26"/>
      <c r="C20" s="26"/>
      <c r="D20" s="4" t="s">
        <v>54</v>
      </c>
      <c r="E20" s="5">
        <v>325553</v>
      </c>
      <c r="F20" s="5">
        <f>113829+152743+58981</f>
        <v>325553</v>
      </c>
      <c r="G20" s="5"/>
      <c r="H20" s="5"/>
      <c r="I20" s="5"/>
    </row>
    <row r="21" spans="1:9" ht="13.5">
      <c r="A21" s="3">
        <v>2010301</v>
      </c>
      <c r="B21" s="26">
        <v>30107</v>
      </c>
      <c r="C21" s="26"/>
      <c r="D21" s="4" t="s">
        <v>55</v>
      </c>
      <c r="E21" s="5">
        <v>227880</v>
      </c>
      <c r="F21" s="5">
        <f>79680+106920+41280</f>
        <v>227880</v>
      </c>
      <c r="G21" s="5"/>
      <c r="H21" s="5"/>
      <c r="I21" s="5"/>
    </row>
    <row r="22" spans="1:9" ht="14.25" thickBot="1">
      <c r="A22" s="3">
        <v>2010301</v>
      </c>
      <c r="B22" s="26">
        <v>30107</v>
      </c>
      <c r="C22" s="26"/>
      <c r="D22" s="4" t="s">
        <v>56</v>
      </c>
      <c r="E22" s="5">
        <v>97673</v>
      </c>
      <c r="F22" s="5">
        <f>34149+45823+17701</f>
        <v>97673</v>
      </c>
      <c r="G22" s="5"/>
      <c r="H22" s="5"/>
      <c r="I22" s="5"/>
    </row>
    <row r="23" spans="1:9" ht="14.25" thickBot="1">
      <c r="A23" s="3">
        <v>2010301</v>
      </c>
      <c r="B23" s="26">
        <v>30107</v>
      </c>
      <c r="C23" s="26"/>
      <c r="D23" s="4" t="s">
        <v>102</v>
      </c>
      <c r="E23" s="5"/>
      <c r="F23" s="5"/>
      <c r="G23" s="5"/>
      <c r="H23" s="5"/>
      <c r="I23" s="5"/>
    </row>
    <row r="24" spans="1:9" ht="14.25" thickBot="1">
      <c r="A24" s="3"/>
      <c r="B24" s="26"/>
      <c r="C24" s="26"/>
      <c r="D24" s="4" t="s">
        <v>103</v>
      </c>
      <c r="E24" s="5">
        <v>1025080</v>
      </c>
      <c r="F24" s="5">
        <f>876000+149080</f>
        <v>1025080</v>
      </c>
      <c r="G24" s="5"/>
      <c r="H24" s="5"/>
      <c r="I24" s="5"/>
    </row>
    <row r="25" spans="1:9" ht="27" thickBot="1">
      <c r="A25" s="3">
        <v>2010301</v>
      </c>
      <c r="B25" s="26">
        <v>30199</v>
      </c>
      <c r="C25" s="26"/>
      <c r="D25" s="4" t="s">
        <v>104</v>
      </c>
      <c r="E25" s="5">
        <v>341000</v>
      </c>
      <c r="F25" s="5">
        <f>226000+115000</f>
        <v>341000</v>
      </c>
      <c r="G25" s="5"/>
      <c r="H25" s="5"/>
      <c r="I25" s="5"/>
    </row>
    <row r="26" spans="1:9" ht="14.25" thickBot="1">
      <c r="A26" s="3">
        <v>2010301</v>
      </c>
      <c r="B26" s="26">
        <v>30199</v>
      </c>
      <c r="C26" s="26"/>
      <c r="D26" s="4" t="s">
        <v>105</v>
      </c>
      <c r="E26" s="5"/>
      <c r="F26" s="5"/>
      <c r="G26" s="5"/>
      <c r="H26" s="5"/>
      <c r="I26" s="5"/>
    </row>
    <row r="27" spans="1:9" ht="14.25" thickBot="1">
      <c r="A27" s="3">
        <v>2010301</v>
      </c>
      <c r="B27" s="26">
        <v>30199</v>
      </c>
      <c r="C27" s="26"/>
      <c r="D27" s="4" t="s">
        <v>106</v>
      </c>
      <c r="E27" s="5">
        <v>684080</v>
      </c>
      <c r="F27" s="5">
        <f>650000+34080</f>
        <v>684080</v>
      </c>
      <c r="G27" s="5"/>
      <c r="H27" s="5"/>
      <c r="I27" s="5"/>
    </row>
    <row r="28" spans="1:9" ht="14.25" thickBot="1">
      <c r="A28" s="3"/>
      <c r="B28" s="26"/>
      <c r="C28" s="26"/>
      <c r="D28" s="4" t="s">
        <v>57</v>
      </c>
      <c r="E28" s="5">
        <v>1776647</v>
      </c>
      <c r="F28" s="5">
        <f>390814+50539+100217+13504+34332+12789+1162048+12404</f>
        <v>1776647</v>
      </c>
      <c r="G28" s="5"/>
      <c r="H28" s="5"/>
      <c r="I28" s="5"/>
    </row>
    <row r="29" spans="1:9" ht="13.5">
      <c r="A29" s="3">
        <v>2010301</v>
      </c>
      <c r="B29" s="26">
        <v>30304</v>
      </c>
      <c r="C29" s="26"/>
      <c r="D29" s="4" t="s">
        <v>107</v>
      </c>
      <c r="E29" s="5"/>
      <c r="F29" s="5"/>
      <c r="G29" s="5"/>
      <c r="H29" s="5"/>
      <c r="I29" s="5"/>
    </row>
    <row r="30" spans="1:9" ht="13.5">
      <c r="A30" s="3">
        <v>2010301</v>
      </c>
      <c r="B30" s="26">
        <v>30305</v>
      </c>
      <c r="C30" s="26"/>
      <c r="D30" s="4" t="s">
        <v>108</v>
      </c>
      <c r="E30" s="5"/>
      <c r="F30" s="5"/>
      <c r="G30" s="5"/>
      <c r="H30" s="5"/>
      <c r="I30" s="5"/>
    </row>
    <row r="31" spans="1:9" ht="13.5">
      <c r="A31" s="3">
        <v>2010301</v>
      </c>
      <c r="B31" s="26">
        <v>30307</v>
      </c>
      <c r="C31" s="26"/>
      <c r="D31" s="4" t="s">
        <v>109</v>
      </c>
      <c r="E31" s="5">
        <v>40956</v>
      </c>
      <c r="F31" s="5">
        <f>25068+4908+5256+1632+1944+1308+840</f>
        <v>40956</v>
      </c>
      <c r="G31" s="5"/>
      <c r="H31" s="5"/>
      <c r="I31" s="5"/>
    </row>
    <row r="32" spans="1:9" ht="13.5">
      <c r="A32" s="3">
        <v>2010301</v>
      </c>
      <c r="B32" s="26">
        <v>30308</v>
      </c>
      <c r="C32" s="26"/>
      <c r="D32" s="4" t="s">
        <v>110</v>
      </c>
      <c r="E32" s="5"/>
      <c r="F32" s="5"/>
      <c r="G32" s="5"/>
      <c r="H32" s="5"/>
      <c r="I32" s="5"/>
    </row>
    <row r="33" spans="1:9" ht="14.25" thickBot="1">
      <c r="A33" s="3"/>
      <c r="B33" s="26"/>
      <c r="C33" s="26"/>
      <c r="D33" s="4" t="s">
        <v>58</v>
      </c>
      <c r="E33" s="5">
        <v>252160</v>
      </c>
      <c r="F33" s="5">
        <f>156320+20120+45240+5000+15360+5000+5120</f>
        <v>252160</v>
      </c>
      <c r="G33" s="5"/>
      <c r="H33" s="5"/>
      <c r="I33" s="5"/>
    </row>
    <row r="34" spans="1:9" ht="14.25" thickBot="1">
      <c r="A34" s="3">
        <v>2010301</v>
      </c>
      <c r="B34" s="26">
        <v>30309</v>
      </c>
      <c r="C34" s="26"/>
      <c r="D34" s="4" t="s">
        <v>111</v>
      </c>
      <c r="E34" s="5">
        <v>2160</v>
      </c>
      <c r="F34" s="5">
        <f>1320+120+240+360+120</f>
        <v>2160</v>
      </c>
      <c r="G34" s="5"/>
      <c r="H34" s="5"/>
      <c r="I34" s="5"/>
    </row>
    <row r="35" spans="1:9" ht="14.25" thickBot="1">
      <c r="A35" s="3">
        <v>2010301</v>
      </c>
      <c r="B35" s="26">
        <v>30309</v>
      </c>
      <c r="C35" s="26"/>
      <c r="D35" s="4" t="s">
        <v>112</v>
      </c>
      <c r="E35" s="5">
        <v>250000</v>
      </c>
      <c r="F35" s="5">
        <f>155000+20000+45000+5000+15000+5000+5000</f>
        <v>250000</v>
      </c>
      <c r="G35" s="5"/>
      <c r="H35" s="5"/>
      <c r="I35" s="5"/>
    </row>
    <row r="36" spans="1:9" ht="14.25" thickBot="1">
      <c r="A36" s="3">
        <v>2210201</v>
      </c>
      <c r="B36" s="26">
        <v>30311</v>
      </c>
      <c r="C36" s="26"/>
      <c r="D36" s="4" t="s">
        <v>59</v>
      </c>
      <c r="E36" s="5">
        <v>296835</v>
      </c>
      <c r="F36" s="5">
        <f>185498+25367+49433+6872+16812+6481+6372</f>
        <v>296835</v>
      </c>
      <c r="G36" s="5"/>
      <c r="H36" s="5"/>
      <c r="I36" s="5"/>
    </row>
    <row r="37" spans="1:9" ht="14.25" thickBot="1">
      <c r="A37" s="3"/>
      <c r="B37" s="26"/>
      <c r="C37" s="26"/>
      <c r="D37" s="4" t="s">
        <v>113</v>
      </c>
      <c r="E37" s="5">
        <v>1186696</v>
      </c>
      <c r="F37" s="5">
        <f>23928+144+288+216+1162048+72</f>
        <v>1186696</v>
      </c>
      <c r="G37" s="5"/>
      <c r="H37" s="5"/>
      <c r="I37" s="5"/>
    </row>
    <row r="38" spans="1:9" ht="14.25" thickBot="1">
      <c r="A38" s="3">
        <v>2010301</v>
      </c>
      <c r="B38" s="26">
        <v>30305</v>
      </c>
      <c r="C38" s="26"/>
      <c r="D38" s="4" t="s">
        <v>114</v>
      </c>
      <c r="E38" s="5">
        <v>23424</v>
      </c>
      <c r="F38" s="5">
        <f>23424</f>
        <v>23424</v>
      </c>
      <c r="G38" s="5"/>
      <c r="H38" s="5"/>
      <c r="I38" s="5"/>
    </row>
    <row r="39" spans="1:9" ht="14.25" thickBot="1">
      <c r="A39" s="3">
        <v>2010301</v>
      </c>
      <c r="B39" s="26">
        <v>30399</v>
      </c>
      <c r="C39" s="26"/>
      <c r="D39" s="4" t="s">
        <v>115</v>
      </c>
      <c r="E39" s="5"/>
      <c r="F39" s="5"/>
      <c r="G39" s="5"/>
      <c r="H39" s="5"/>
      <c r="I39" s="5"/>
    </row>
    <row r="40" spans="1:9" ht="14.25" thickBot="1">
      <c r="A40" s="3">
        <v>2010301</v>
      </c>
      <c r="B40" s="26">
        <v>30199</v>
      </c>
      <c r="C40" s="26"/>
      <c r="D40" s="4" t="s">
        <v>116</v>
      </c>
      <c r="E40" s="5">
        <v>1162048</v>
      </c>
      <c r="F40" s="5">
        <f>1162048</f>
        <v>1162048</v>
      </c>
      <c r="G40" s="5"/>
      <c r="H40" s="5"/>
      <c r="I40" s="5"/>
    </row>
    <row r="41" spans="1:9" ht="14.25" thickBot="1">
      <c r="A41" s="3">
        <v>2010301</v>
      </c>
      <c r="B41" s="26">
        <v>30399</v>
      </c>
      <c r="C41" s="26"/>
      <c r="D41" s="4" t="s">
        <v>117</v>
      </c>
      <c r="E41" s="5">
        <v>1224</v>
      </c>
      <c r="F41" s="5">
        <f>504+144+288+216+72</f>
        <v>1224</v>
      </c>
      <c r="G41" s="5"/>
      <c r="H41" s="5"/>
      <c r="I41" s="5"/>
    </row>
    <row r="42" spans="1:9" ht="14.25" thickBot="1">
      <c r="A42" s="3">
        <v>2010301</v>
      </c>
      <c r="B42" s="26">
        <v>30313</v>
      </c>
      <c r="C42" s="26"/>
      <c r="D42" s="4" t="s">
        <v>118</v>
      </c>
      <c r="E42" s="5"/>
      <c r="F42" s="5"/>
      <c r="G42" s="5"/>
      <c r="H42" s="5"/>
      <c r="I42" s="5"/>
    </row>
    <row r="43" spans="1:9" ht="14.25" thickBot="1">
      <c r="A43" s="3">
        <v>2010301</v>
      </c>
      <c r="B43" s="26">
        <v>30399</v>
      </c>
      <c r="C43" s="26"/>
      <c r="D43" s="4" t="s">
        <v>119</v>
      </c>
      <c r="E43" s="5"/>
      <c r="F43" s="5"/>
      <c r="G43" s="5"/>
      <c r="H43" s="5"/>
      <c r="I43" s="5"/>
    </row>
    <row r="44" spans="1:9" ht="14.25" thickBot="1">
      <c r="A44" s="3"/>
      <c r="B44" s="7"/>
      <c r="C44" s="2">
        <v>2</v>
      </c>
      <c r="D44" s="2" t="s">
        <v>24</v>
      </c>
      <c r="E44" s="6">
        <v>681975</v>
      </c>
      <c r="F44" s="6">
        <f>281130+29563+17966+1827+23691+1827+324144+1827</f>
        <v>681975</v>
      </c>
      <c r="G44" s="6"/>
      <c r="H44" s="6"/>
      <c r="I44" s="6"/>
    </row>
    <row r="45" spans="1:9" ht="13.5">
      <c r="A45" s="3"/>
      <c r="B45" s="26"/>
      <c r="C45" s="26"/>
      <c r="D45" s="4" t="s">
        <v>60</v>
      </c>
      <c r="E45" s="5">
        <v>571094</v>
      </c>
      <c r="F45" s="5">
        <f>208250+10200+17700+1800+5400+1800+324144+1800</f>
        <v>571094</v>
      </c>
      <c r="G45" s="5"/>
      <c r="H45" s="5"/>
      <c r="I45" s="5"/>
    </row>
    <row r="46" spans="1:9" ht="14.25" thickBot="1">
      <c r="A46" s="3">
        <v>2010301</v>
      </c>
      <c r="B46" s="26">
        <v>30201</v>
      </c>
      <c r="C46" s="26"/>
      <c r="D46" s="4" t="s">
        <v>61</v>
      </c>
      <c r="E46" s="5">
        <v>366644</v>
      </c>
      <c r="F46" s="5">
        <f>26350+3400+7650+850+2550+850+324144+850</f>
        <v>366644</v>
      </c>
      <c r="G46" s="5"/>
      <c r="H46" s="5"/>
      <c r="I46" s="5"/>
    </row>
    <row r="47" spans="1:9" ht="14.25" thickBot="1">
      <c r="A47" s="3">
        <v>2010301</v>
      </c>
      <c r="B47" s="26">
        <v>30205</v>
      </c>
      <c r="C47" s="26"/>
      <c r="D47" s="4" t="s">
        <v>120</v>
      </c>
      <c r="E47" s="5">
        <v>7500</v>
      </c>
      <c r="F47" s="5">
        <f>4650+600+1350+150+450+150+150</f>
        <v>7500</v>
      </c>
      <c r="G47" s="5"/>
      <c r="H47" s="5"/>
      <c r="I47" s="5"/>
    </row>
    <row r="48" spans="1:9" ht="13.5">
      <c r="A48" s="3">
        <v>2010301</v>
      </c>
      <c r="B48" s="26">
        <v>30206</v>
      </c>
      <c r="C48" s="26"/>
      <c r="D48" s="4" t="s">
        <v>121</v>
      </c>
      <c r="E48" s="5">
        <v>30000</v>
      </c>
      <c r="F48" s="5">
        <f>18600+2400+5400+600+1800+600+600</f>
        <v>30000</v>
      </c>
      <c r="G48" s="5"/>
      <c r="H48" s="5"/>
      <c r="I48" s="5"/>
    </row>
    <row r="49" spans="1:9" ht="13.5">
      <c r="A49" s="3"/>
      <c r="B49" s="26"/>
      <c r="C49" s="26"/>
      <c r="D49" s="4" t="s">
        <v>122</v>
      </c>
      <c r="E49" s="5">
        <v>55000</v>
      </c>
      <c r="F49" s="5">
        <f>50500+3000+1500</f>
        <v>55000</v>
      </c>
      <c r="G49" s="5"/>
      <c r="H49" s="5"/>
      <c r="I49" s="5"/>
    </row>
    <row r="50" spans="1:9" ht="13.5">
      <c r="A50" s="3">
        <v>2010301</v>
      </c>
      <c r="B50" s="26">
        <v>30207</v>
      </c>
      <c r="C50" s="26"/>
      <c r="D50" s="4" t="s">
        <v>123</v>
      </c>
      <c r="E50" s="5">
        <v>45000</v>
      </c>
      <c r="F50" s="5">
        <f>40500+3000+1500</f>
        <v>45000</v>
      </c>
      <c r="G50" s="5"/>
      <c r="H50" s="5"/>
      <c r="I50" s="5"/>
    </row>
    <row r="51" spans="1:9" ht="13.5">
      <c r="A51" s="3">
        <v>2010301</v>
      </c>
      <c r="B51" s="26">
        <v>30207</v>
      </c>
      <c r="C51" s="26"/>
      <c r="D51" s="4" t="s">
        <v>124</v>
      </c>
      <c r="E51" s="5">
        <v>10000</v>
      </c>
      <c r="F51" s="5">
        <f>10000</f>
        <v>10000</v>
      </c>
      <c r="G51" s="5"/>
      <c r="H51" s="5"/>
      <c r="I51" s="5"/>
    </row>
    <row r="52" spans="1:9" ht="14.25" thickBot="1">
      <c r="A52" s="3">
        <v>2010301</v>
      </c>
      <c r="B52" s="26">
        <v>30208</v>
      </c>
      <c r="C52" s="26"/>
      <c r="D52" s="4" t="s">
        <v>125</v>
      </c>
      <c r="E52" s="5">
        <v>98350</v>
      </c>
      <c r="F52" s="5">
        <f>98350</f>
        <v>98350</v>
      </c>
      <c r="G52" s="5"/>
      <c r="H52" s="5"/>
      <c r="I52" s="5"/>
    </row>
    <row r="53" spans="1:9" ht="14.25" thickBot="1">
      <c r="A53" s="3">
        <v>2010301</v>
      </c>
      <c r="B53" s="26">
        <v>30209</v>
      </c>
      <c r="C53" s="26"/>
      <c r="D53" s="4" t="s">
        <v>126</v>
      </c>
      <c r="E53" s="5"/>
      <c r="F53" s="5"/>
      <c r="G53" s="5"/>
      <c r="H53" s="5"/>
      <c r="I53" s="5"/>
    </row>
    <row r="54" spans="1:9" ht="13.5">
      <c r="A54" s="3">
        <v>2010301</v>
      </c>
      <c r="B54" s="26">
        <v>30211</v>
      </c>
      <c r="C54" s="26"/>
      <c r="D54" s="4" t="s">
        <v>127</v>
      </c>
      <c r="E54" s="5"/>
      <c r="F54" s="5"/>
      <c r="G54" s="5"/>
      <c r="H54" s="5"/>
      <c r="I54" s="5"/>
    </row>
    <row r="55" spans="1:9" ht="14.25" thickBot="1">
      <c r="A55" s="3">
        <v>2010301</v>
      </c>
      <c r="B55" s="26">
        <v>30213</v>
      </c>
      <c r="C55" s="26"/>
      <c r="D55" s="4" t="s">
        <v>128</v>
      </c>
      <c r="E55" s="5"/>
      <c r="F55" s="5"/>
      <c r="G55" s="5"/>
      <c r="H55" s="5"/>
      <c r="I55" s="5"/>
    </row>
    <row r="56" spans="1:9" ht="14.25" thickBot="1">
      <c r="A56" s="3">
        <v>2010301</v>
      </c>
      <c r="B56" s="26">
        <v>30215</v>
      </c>
      <c r="C56" s="26"/>
      <c r="D56" s="4" t="s">
        <v>129</v>
      </c>
      <c r="E56" s="5">
        <v>2500</v>
      </c>
      <c r="F56" s="5">
        <f>1550+200+450+50+150+50+50</f>
        <v>2500</v>
      </c>
      <c r="G56" s="5"/>
      <c r="H56" s="5"/>
      <c r="I56" s="5"/>
    </row>
    <row r="57" spans="1:9" ht="14.25" thickBot="1">
      <c r="A57" s="3">
        <v>2010301</v>
      </c>
      <c r="B57" s="26">
        <v>30216</v>
      </c>
      <c r="C57" s="26"/>
      <c r="D57" s="4" t="s">
        <v>130</v>
      </c>
      <c r="E57" s="5"/>
      <c r="F57" s="5"/>
      <c r="G57" s="5"/>
      <c r="H57" s="5"/>
      <c r="I57" s="5"/>
    </row>
    <row r="58" spans="1:9" ht="14.25" thickBot="1">
      <c r="A58" s="3">
        <v>2010301</v>
      </c>
      <c r="B58" s="26">
        <v>31002</v>
      </c>
      <c r="C58" s="26"/>
      <c r="D58" s="4" t="s">
        <v>131</v>
      </c>
      <c r="E58" s="5">
        <v>5000</v>
      </c>
      <c r="F58" s="5">
        <f>3100+400+900+100+300+100+100</f>
        <v>5000</v>
      </c>
      <c r="G58" s="5"/>
      <c r="H58" s="5"/>
      <c r="I58" s="5"/>
    </row>
    <row r="59" spans="1:9" ht="14.25" thickBot="1">
      <c r="A59" s="3">
        <v>2010301</v>
      </c>
      <c r="B59" s="26">
        <v>30202</v>
      </c>
      <c r="C59" s="26"/>
      <c r="D59" s="4" t="s">
        <v>132</v>
      </c>
      <c r="E59" s="5"/>
      <c r="F59" s="5"/>
      <c r="G59" s="5"/>
      <c r="H59" s="5"/>
      <c r="I59" s="5"/>
    </row>
    <row r="60" spans="1:9" ht="14.25" thickBot="1">
      <c r="A60" s="3">
        <v>2010301</v>
      </c>
      <c r="B60" s="26">
        <v>30201</v>
      </c>
      <c r="C60" s="26"/>
      <c r="D60" s="4" t="s">
        <v>133</v>
      </c>
      <c r="E60" s="5">
        <v>2500</v>
      </c>
      <c r="F60" s="5">
        <f>1550+200+450+50+150+50+50</f>
        <v>2500</v>
      </c>
      <c r="G60" s="5"/>
      <c r="H60" s="5"/>
      <c r="I60" s="5"/>
    </row>
    <row r="61" spans="1:9" ht="14.25" thickBot="1">
      <c r="A61" s="3">
        <v>2010301</v>
      </c>
      <c r="B61" s="26">
        <v>30201</v>
      </c>
      <c r="C61" s="26"/>
      <c r="D61" s="4" t="s">
        <v>134</v>
      </c>
      <c r="E61" s="5"/>
      <c r="F61" s="5"/>
      <c r="G61" s="5"/>
      <c r="H61" s="5"/>
      <c r="I61" s="5"/>
    </row>
    <row r="62" spans="1:9" ht="14.25" thickBot="1">
      <c r="A62" s="3">
        <v>2010301</v>
      </c>
      <c r="B62" s="26">
        <v>30214</v>
      </c>
      <c r="C62" s="26"/>
      <c r="D62" s="4" t="s">
        <v>135</v>
      </c>
      <c r="E62" s="5"/>
      <c r="F62" s="5"/>
      <c r="G62" s="5"/>
      <c r="H62" s="5"/>
      <c r="I62" s="5"/>
    </row>
    <row r="63" spans="1:9" ht="14.25" thickBot="1">
      <c r="A63" s="3">
        <v>2010301</v>
      </c>
      <c r="B63" s="26">
        <v>30224</v>
      </c>
      <c r="C63" s="26"/>
      <c r="D63" s="4" t="s">
        <v>136</v>
      </c>
      <c r="E63" s="5"/>
      <c r="F63" s="5"/>
      <c r="G63" s="5"/>
      <c r="H63" s="5"/>
      <c r="I63" s="5"/>
    </row>
    <row r="64" spans="1:9" ht="14.25" thickBot="1">
      <c r="A64" s="3">
        <v>2010301</v>
      </c>
      <c r="B64" s="26">
        <v>30226</v>
      </c>
      <c r="C64" s="26"/>
      <c r="D64" s="4" t="s">
        <v>137</v>
      </c>
      <c r="E64" s="5"/>
      <c r="F64" s="5"/>
      <c r="G64" s="5"/>
      <c r="H64" s="5"/>
      <c r="I64" s="5"/>
    </row>
    <row r="65" spans="1:9" ht="14.25" thickBot="1">
      <c r="A65" s="3">
        <v>2010301</v>
      </c>
      <c r="B65" s="26">
        <v>30299</v>
      </c>
      <c r="C65" s="26"/>
      <c r="D65" s="4" t="s">
        <v>138</v>
      </c>
      <c r="E65" s="5"/>
      <c r="F65" s="5"/>
      <c r="G65" s="5"/>
      <c r="H65" s="5"/>
      <c r="I65" s="5"/>
    </row>
    <row r="66" spans="1:9" ht="14.25" thickBot="1">
      <c r="A66" s="3">
        <v>2010301</v>
      </c>
      <c r="B66" s="26">
        <v>30299</v>
      </c>
      <c r="C66" s="26"/>
      <c r="D66" s="4" t="s">
        <v>139</v>
      </c>
      <c r="E66" s="5"/>
      <c r="F66" s="5"/>
      <c r="G66" s="5"/>
      <c r="H66" s="5"/>
      <c r="I66" s="5"/>
    </row>
    <row r="67" spans="1:9" ht="14.25" thickBot="1">
      <c r="A67" s="3">
        <v>2010301</v>
      </c>
      <c r="B67" s="26">
        <v>30229</v>
      </c>
      <c r="C67" s="26"/>
      <c r="D67" s="4" t="s">
        <v>140</v>
      </c>
      <c r="E67" s="5">
        <v>3600</v>
      </c>
      <c r="F67" s="5">
        <f>3600</f>
        <v>3600</v>
      </c>
      <c r="G67" s="5"/>
      <c r="H67" s="5"/>
      <c r="I67" s="5"/>
    </row>
    <row r="68" spans="1:9" ht="14.25" thickBot="1">
      <c r="A68" s="3"/>
      <c r="B68" s="26"/>
      <c r="C68" s="26"/>
      <c r="D68" s="4" t="s">
        <v>141</v>
      </c>
      <c r="E68" s="5">
        <v>94000</v>
      </c>
      <c r="F68" s="5">
        <f>57000+19000+18000</f>
        <v>94000</v>
      </c>
      <c r="G68" s="5"/>
      <c r="H68" s="5"/>
      <c r="I68" s="5"/>
    </row>
    <row r="69" spans="1:9" ht="14.25" thickBot="1">
      <c r="A69" s="3">
        <v>2010301</v>
      </c>
      <c r="B69" s="26">
        <v>30231</v>
      </c>
      <c r="C69" s="26"/>
      <c r="D69" s="4" t="s">
        <v>142</v>
      </c>
      <c r="E69" s="5">
        <v>45000</v>
      </c>
      <c r="F69" s="5">
        <f>27000+9000+9000</f>
        <v>45000</v>
      </c>
      <c r="G69" s="5"/>
      <c r="H69" s="5"/>
      <c r="I69" s="5"/>
    </row>
    <row r="70" spans="1:9" ht="14.25" thickBot="1">
      <c r="A70" s="3">
        <v>2010301</v>
      </c>
      <c r="B70" s="26">
        <v>30231</v>
      </c>
      <c r="C70" s="26"/>
      <c r="D70" s="4" t="s">
        <v>143</v>
      </c>
      <c r="E70" s="5">
        <v>25000</v>
      </c>
      <c r="F70" s="5">
        <f>15000+5000+5000</f>
        <v>25000</v>
      </c>
      <c r="G70" s="5"/>
      <c r="H70" s="5"/>
      <c r="I70" s="5"/>
    </row>
    <row r="71" spans="1:9" ht="14.25" thickBot="1">
      <c r="A71" s="3">
        <v>2010301</v>
      </c>
      <c r="B71" s="26">
        <v>30231</v>
      </c>
      <c r="C71" s="26"/>
      <c r="D71" s="4" t="s">
        <v>144</v>
      </c>
      <c r="E71" s="5">
        <v>24000</v>
      </c>
      <c r="F71" s="5">
        <f>15000+5000+4000</f>
        <v>24000</v>
      </c>
      <c r="G71" s="5"/>
      <c r="H71" s="5"/>
      <c r="I71" s="5"/>
    </row>
    <row r="72" spans="1:9" ht="14.25" thickBot="1">
      <c r="A72" s="3">
        <v>2010301</v>
      </c>
      <c r="B72" s="26">
        <v>30231</v>
      </c>
      <c r="C72" s="26"/>
      <c r="D72" s="4" t="s">
        <v>145</v>
      </c>
      <c r="E72" s="5"/>
      <c r="F72" s="5"/>
      <c r="G72" s="5"/>
      <c r="H72" s="5"/>
      <c r="I72" s="5"/>
    </row>
    <row r="73" spans="1:9" ht="14.25" thickBot="1">
      <c r="A73" s="3">
        <v>2010301</v>
      </c>
      <c r="B73" s="26">
        <v>30217</v>
      </c>
      <c r="C73" s="26"/>
      <c r="D73" s="4" t="s">
        <v>146</v>
      </c>
      <c r="E73" s="5">
        <v>4881</v>
      </c>
      <c r="F73" s="5">
        <f>3880+363+266+27+291+27+27</f>
        <v>4881</v>
      </c>
      <c r="G73" s="5"/>
      <c r="H73" s="5"/>
      <c r="I73" s="5"/>
    </row>
    <row r="74" spans="1:9" ht="14.25" thickBot="1">
      <c r="A74" s="3"/>
      <c r="B74" s="26"/>
      <c r="C74" s="26"/>
      <c r="D74" s="4" t="s">
        <v>147</v>
      </c>
      <c r="E74" s="5">
        <v>12000</v>
      </c>
      <c r="F74" s="5">
        <f>12000</f>
        <v>12000</v>
      </c>
      <c r="G74" s="5"/>
      <c r="H74" s="5"/>
      <c r="I74" s="5"/>
    </row>
    <row r="75" spans="1:9" ht="14.25" thickBot="1">
      <c r="A75" s="3">
        <v>2010301</v>
      </c>
      <c r="B75" s="26">
        <v>30299</v>
      </c>
      <c r="C75" s="26"/>
      <c r="D75" s="4" t="s">
        <v>62</v>
      </c>
      <c r="E75" s="5"/>
      <c r="F75" s="5"/>
      <c r="G75" s="5"/>
      <c r="H75" s="5"/>
      <c r="I75" s="5"/>
    </row>
    <row r="76" spans="1:9" ht="14.25" thickBot="1">
      <c r="A76" s="3">
        <v>2010301</v>
      </c>
      <c r="B76" s="26">
        <v>30299</v>
      </c>
      <c r="C76" s="26"/>
      <c r="D76" s="4" t="s">
        <v>148</v>
      </c>
      <c r="E76" s="5">
        <v>12000</v>
      </c>
      <c r="F76" s="5">
        <f>12000</f>
        <v>12000</v>
      </c>
      <c r="G76" s="5"/>
      <c r="H76" s="5"/>
      <c r="I7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6" sqref="I6:M6"/>
    </sheetView>
  </sheetViews>
  <sheetFormatPr defaultColWidth="11.421875" defaultRowHeight="15"/>
  <cols>
    <col min="1" max="1" width="11.421875" style="11" bestFit="1" customWidth="1"/>
    <col min="2" max="2" width="7.57421875" style="10" customWidth="1"/>
    <col min="3" max="3" width="6.7109375" style="10" bestFit="1" customWidth="1"/>
    <col min="4" max="5" width="5.8515625" style="10" customWidth="1"/>
    <col min="6" max="6" width="10.57421875" style="10" customWidth="1"/>
    <col min="7" max="7" width="13.00390625" style="10" customWidth="1"/>
    <col min="8" max="8" width="11.8515625" style="10" customWidth="1"/>
    <col min="9" max="10" width="8.421875" style="12" bestFit="1" customWidth="1"/>
    <col min="11" max="13" width="6.421875" style="12" bestFit="1" customWidth="1"/>
    <col min="14" max="255" width="9.00390625" style="12" customWidth="1"/>
    <col min="256" max="16384" width="11.421875" style="12" bestFit="1" customWidth="1"/>
  </cols>
  <sheetData>
    <row r="1" ht="20.25" customHeight="1">
      <c r="A1" s="13"/>
    </row>
    <row r="2" spans="1:13" ht="30.75">
      <c r="A2" s="50" t="s">
        <v>63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8" customFormat="1" ht="25.5" customHeight="1">
      <c r="A3" s="52" t="s">
        <v>161</v>
      </c>
      <c r="B3" s="52"/>
      <c r="C3" s="14"/>
      <c r="D3" s="14"/>
      <c r="E3" s="14"/>
      <c r="F3" s="14"/>
      <c r="G3" s="14"/>
      <c r="H3" s="14"/>
      <c r="I3" s="15"/>
      <c r="J3" s="15"/>
      <c r="K3" s="15"/>
      <c r="L3" s="15"/>
      <c r="M3" s="22"/>
    </row>
    <row r="4" spans="1:13" s="8" customFormat="1" ht="25.5" customHeight="1">
      <c r="A4" s="16" t="s">
        <v>64</v>
      </c>
      <c r="B4" s="53" t="s">
        <v>160</v>
      </c>
      <c r="C4" s="53"/>
      <c r="D4" s="53"/>
      <c r="E4" s="53"/>
      <c r="F4" s="36"/>
      <c r="G4" s="14"/>
      <c r="H4" s="14"/>
      <c r="I4" s="15"/>
      <c r="J4" s="15"/>
      <c r="K4" s="15"/>
      <c r="L4" s="54" t="s">
        <v>224</v>
      </c>
      <c r="M4" s="54"/>
    </row>
    <row r="5" spans="1:13" s="8" customFormat="1" ht="21" customHeight="1">
      <c r="A5" s="56" t="s">
        <v>65</v>
      </c>
      <c r="B5" s="55" t="s">
        <v>66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8" customFormat="1" ht="21" customHeight="1">
      <c r="A6" s="57"/>
      <c r="B6" s="59" t="s">
        <v>40</v>
      </c>
      <c r="C6" s="55" t="s">
        <v>67</v>
      </c>
      <c r="D6" s="55"/>
      <c r="E6" s="55"/>
      <c r="F6" s="55"/>
      <c r="G6" s="55"/>
      <c r="H6" s="55"/>
      <c r="I6" s="55" t="s">
        <v>68</v>
      </c>
      <c r="J6" s="55"/>
      <c r="K6" s="55"/>
      <c r="L6" s="55"/>
      <c r="M6" s="55"/>
    </row>
    <row r="7" spans="1:13" s="8" customFormat="1" ht="91.5" customHeight="1">
      <c r="A7" s="58"/>
      <c r="B7" s="59"/>
      <c r="C7" s="17" t="s">
        <v>36</v>
      </c>
      <c r="D7" s="19" t="s">
        <v>69</v>
      </c>
      <c r="E7" s="19" t="s">
        <v>70</v>
      </c>
      <c r="F7" s="19" t="s">
        <v>159</v>
      </c>
      <c r="G7" s="19" t="s">
        <v>71</v>
      </c>
      <c r="H7" s="19" t="s">
        <v>72</v>
      </c>
      <c r="I7" s="19" t="s">
        <v>40</v>
      </c>
      <c r="J7" s="19" t="s">
        <v>73</v>
      </c>
      <c r="K7" s="19" t="s">
        <v>74</v>
      </c>
      <c r="L7" s="19" t="s">
        <v>75</v>
      </c>
      <c r="M7" s="19" t="s">
        <v>76</v>
      </c>
    </row>
    <row r="8" spans="1:14" s="9" customFormat="1" ht="22.5" customHeight="1">
      <c r="A8" s="18" t="s">
        <v>77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3"/>
    </row>
    <row r="9" spans="1:14" ht="22.5" customHeight="1">
      <c r="A9" s="21" t="s">
        <v>24</v>
      </c>
      <c r="B9" s="20"/>
      <c r="C9" s="20"/>
      <c r="D9" s="20"/>
      <c r="E9" s="20"/>
      <c r="F9" s="20">
        <f>1550+200+450+50+150+50+50</f>
        <v>2500</v>
      </c>
      <c r="G9" s="20">
        <f>57000+19000+18000</f>
        <v>94000</v>
      </c>
      <c r="H9" s="20">
        <f>3880+363+266+27+291+27+27</f>
        <v>4881</v>
      </c>
      <c r="I9" s="20"/>
      <c r="J9" s="20"/>
      <c r="K9" s="20"/>
      <c r="L9" s="20"/>
      <c r="M9" s="20"/>
      <c r="N9" s="10"/>
    </row>
    <row r="10" spans="1:14" ht="22.5" customHeight="1">
      <c r="A10" s="21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0"/>
    </row>
    <row r="11" spans="1:14" ht="22.5" customHeight="1">
      <c r="A11" s="21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0"/>
    </row>
    <row r="12" spans="1:14" ht="22.5" customHeight="1">
      <c r="A12" s="21" t="s">
        <v>29</v>
      </c>
      <c r="B12" s="20">
        <f>C12</f>
        <v>0</v>
      </c>
      <c r="C12" s="20">
        <f>SUM(D12:H12)</f>
        <v>0</v>
      </c>
      <c r="D12" s="20"/>
      <c r="E12" s="20"/>
      <c r="F12" s="20"/>
      <c r="G12" s="20"/>
      <c r="H12" s="20"/>
      <c r="I12" s="20">
        <f>J12</f>
        <v>0</v>
      </c>
      <c r="J12" s="20"/>
      <c r="K12" s="20"/>
      <c r="L12" s="20"/>
      <c r="M12" s="20"/>
      <c r="N12" s="10"/>
    </row>
    <row r="13" spans="1:13" s="10" customFormat="1" ht="15.75" customHeight="1">
      <c r="A13" s="11" t="s">
        <v>79</v>
      </c>
      <c r="I13" s="12"/>
      <c r="J13" s="12" t="s">
        <v>80</v>
      </c>
      <c r="K13" s="12"/>
      <c r="L13" s="12"/>
      <c r="M13" s="12"/>
    </row>
    <row r="14" spans="1:13" s="10" customFormat="1" ht="15.75" customHeight="1">
      <c r="A14" s="11" t="s">
        <v>81</v>
      </c>
      <c r="I14" s="12"/>
      <c r="J14" s="12"/>
      <c r="K14" s="12"/>
      <c r="L14" s="12"/>
      <c r="M14" s="12"/>
    </row>
    <row r="15" spans="1:13" s="10" customFormat="1" ht="15.75" customHeight="1">
      <c r="A15" s="11"/>
      <c r="I15" s="12"/>
      <c r="J15" s="12"/>
      <c r="K15" s="12"/>
      <c r="L15" s="12"/>
      <c r="M15" s="12"/>
    </row>
    <row r="16" spans="1:13" s="10" customFormat="1" ht="15.75" customHeight="1">
      <c r="A16" s="11"/>
      <c r="I16" s="12"/>
      <c r="J16" s="12"/>
      <c r="K16" s="12"/>
      <c r="L16" s="12"/>
      <c r="M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M2"/>
    <mergeCell ref="A3:B3"/>
    <mergeCell ref="B4:E4"/>
    <mergeCell ref="L4:M4"/>
    <mergeCell ref="B5:M5"/>
    <mergeCell ref="C6:H6"/>
    <mergeCell ref="I6:M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7" sqref="D7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7.25">
      <c r="A1" s="37" t="s">
        <v>82</v>
      </c>
      <c r="B1" s="37"/>
      <c r="C1" s="37"/>
      <c r="D1" s="37"/>
    </row>
    <row r="2" spans="1:4" ht="15">
      <c r="A2" s="38" t="s">
        <v>158</v>
      </c>
      <c r="B2" s="39"/>
      <c r="C2" s="40"/>
      <c r="D2" s="35" t="s">
        <v>224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6">
        <v>7144353</v>
      </c>
      <c r="D4" s="7"/>
    </row>
    <row r="5" spans="1:4" ht="13.5">
      <c r="A5" s="3">
        <v>8</v>
      </c>
      <c r="B5" s="4" t="s">
        <v>6</v>
      </c>
      <c r="C5" s="5">
        <v>7144353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7144353</v>
      </c>
      <c r="D7" s="4"/>
    </row>
    <row r="8" spans="1:4" ht="13.5">
      <c r="A8" s="3"/>
      <c r="B8" s="4" t="s">
        <v>9</v>
      </c>
      <c r="C8" s="5"/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5">
        <v>7144353</v>
      </c>
      <c r="D21" s="7"/>
    </row>
    <row r="22" spans="1:4" ht="13.5">
      <c r="A22" s="3">
        <v>1</v>
      </c>
      <c r="B22" s="4" t="s">
        <v>23</v>
      </c>
      <c r="C22" s="6">
        <v>5142378</v>
      </c>
      <c r="D22" s="4"/>
    </row>
    <row r="23" spans="1:4" ht="13.5">
      <c r="A23" s="3">
        <v>2</v>
      </c>
      <c r="B23" s="4" t="s">
        <v>24</v>
      </c>
      <c r="C23" s="5">
        <v>681975</v>
      </c>
      <c r="D23" s="4"/>
    </row>
    <row r="24" spans="1:4" ht="13.5">
      <c r="A24" s="3">
        <v>3</v>
      </c>
      <c r="B24" s="4" t="s">
        <v>25</v>
      </c>
      <c r="C24" s="5">
        <v>1320000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7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7" sqref="L7"/>
    </sheetView>
  </sheetViews>
  <sheetFormatPr defaultColWidth="9.00390625" defaultRowHeight="15"/>
  <sheetData>
    <row r="1" spans="1:14" ht="21">
      <c r="A1" s="60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>
      <c r="A2" s="38" t="s">
        <v>150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3" t="s">
        <v>224</v>
      </c>
      <c r="N2" s="44"/>
    </row>
    <row r="3" spans="1:14" ht="13.5">
      <c r="A3" s="48" t="s">
        <v>84</v>
      </c>
      <c r="B3" s="48" t="s">
        <v>85</v>
      </c>
      <c r="C3" s="48" t="s">
        <v>40</v>
      </c>
      <c r="D3" s="45" t="s">
        <v>6</v>
      </c>
      <c r="E3" s="61"/>
      <c r="F3" s="61"/>
      <c r="G3" s="62"/>
      <c r="H3" s="48" t="s">
        <v>15</v>
      </c>
      <c r="I3" s="48" t="s">
        <v>16</v>
      </c>
      <c r="J3" s="48" t="s">
        <v>17</v>
      </c>
      <c r="K3" s="48" t="s">
        <v>18</v>
      </c>
      <c r="L3" s="48" t="s">
        <v>19</v>
      </c>
      <c r="M3" s="48" t="s">
        <v>20</v>
      </c>
      <c r="N3" s="48" t="s">
        <v>21</v>
      </c>
    </row>
    <row r="4" spans="1:14" ht="13.5">
      <c r="A4" s="66"/>
      <c r="B4" s="66"/>
      <c r="C4" s="66"/>
      <c r="D4" s="67" t="s">
        <v>36</v>
      </c>
      <c r="E4" s="63" t="s">
        <v>86</v>
      </c>
      <c r="F4" s="64"/>
      <c r="G4" s="65"/>
      <c r="H4" s="68"/>
      <c r="I4" s="66"/>
      <c r="J4" s="66"/>
      <c r="K4" s="66"/>
      <c r="L4" s="66"/>
      <c r="M4" s="66"/>
      <c r="N4" s="66"/>
    </row>
    <row r="5" spans="1:14" ht="27" thickBot="1">
      <c r="A5" s="49"/>
      <c r="B5" s="49"/>
      <c r="C5" s="49"/>
      <c r="D5" s="49"/>
      <c r="E5" s="2" t="s">
        <v>87</v>
      </c>
      <c r="F5" s="2" t="s">
        <v>88</v>
      </c>
      <c r="G5" s="2" t="s">
        <v>89</v>
      </c>
      <c r="H5" s="49"/>
      <c r="I5" s="49"/>
      <c r="J5" s="49"/>
      <c r="K5" s="49"/>
      <c r="L5" s="49"/>
      <c r="M5" s="49"/>
      <c r="N5" s="49"/>
    </row>
    <row r="6" spans="1:14" s="34" customFormat="1" ht="54" thickBot="1">
      <c r="A6" s="32">
        <v>803002</v>
      </c>
      <c r="B6" s="33" t="s">
        <v>149</v>
      </c>
      <c r="C6" s="33">
        <v>3864898</v>
      </c>
      <c r="D6" s="33">
        <v>3864898</v>
      </c>
      <c r="E6" s="33">
        <v>3864898</v>
      </c>
      <c r="F6" s="33"/>
      <c r="G6" s="33"/>
      <c r="H6" s="33"/>
      <c r="I6" s="33"/>
      <c r="J6" s="33"/>
      <c r="K6" s="33"/>
      <c r="L6" s="33"/>
      <c r="M6" s="33"/>
      <c r="N6" s="33"/>
    </row>
    <row r="7" spans="1:14" s="34" customFormat="1" ht="54" thickBot="1">
      <c r="A7" s="32">
        <v>803003</v>
      </c>
      <c r="B7" s="33" t="s">
        <v>151</v>
      </c>
      <c r="C7" s="33">
        <v>479785</v>
      </c>
      <c r="D7" s="33">
        <v>479785</v>
      </c>
      <c r="E7" s="33">
        <v>479785</v>
      </c>
      <c r="F7" s="33"/>
      <c r="G7" s="33"/>
      <c r="H7" s="33"/>
      <c r="I7" s="33"/>
      <c r="J7" s="33"/>
      <c r="K7" s="33"/>
      <c r="L7" s="33"/>
      <c r="M7" s="33"/>
      <c r="N7" s="33"/>
    </row>
    <row r="8" spans="1:14" s="34" customFormat="1" ht="54" thickBot="1">
      <c r="A8" s="32">
        <v>803004</v>
      </c>
      <c r="B8" s="33" t="s">
        <v>152</v>
      </c>
      <c r="C8" s="33">
        <v>504210</v>
      </c>
      <c r="D8" s="33">
        <v>504210</v>
      </c>
      <c r="E8" s="33">
        <v>504210</v>
      </c>
      <c r="F8" s="33"/>
      <c r="G8" s="33"/>
      <c r="H8" s="33"/>
      <c r="I8" s="33"/>
      <c r="J8" s="33"/>
      <c r="K8" s="33"/>
      <c r="L8" s="33"/>
      <c r="M8" s="33"/>
      <c r="N8" s="33"/>
    </row>
    <row r="9" spans="1:14" s="34" customFormat="1" ht="54" thickBot="1">
      <c r="A9" s="32">
        <v>803005</v>
      </c>
      <c r="B9" s="33" t="s">
        <v>153</v>
      </c>
      <c r="C9" s="33">
        <v>69862</v>
      </c>
      <c r="D9" s="33">
        <v>69862</v>
      </c>
      <c r="E9" s="33">
        <v>69862</v>
      </c>
      <c r="F9" s="33"/>
      <c r="G9" s="33"/>
      <c r="H9" s="33"/>
      <c r="I9" s="33"/>
      <c r="J9" s="33"/>
      <c r="K9" s="33"/>
      <c r="L9" s="33"/>
      <c r="M9" s="33"/>
      <c r="N9" s="33"/>
    </row>
    <row r="10" spans="1:14" s="34" customFormat="1" ht="54" thickBot="1">
      <c r="A10" s="32">
        <v>803006</v>
      </c>
      <c r="B10" s="33" t="s">
        <v>154</v>
      </c>
      <c r="C10" s="33">
        <v>588738</v>
      </c>
      <c r="D10" s="33">
        <v>588738</v>
      </c>
      <c r="E10" s="33">
        <v>588738</v>
      </c>
      <c r="F10" s="33"/>
      <c r="G10" s="33"/>
      <c r="H10" s="33"/>
      <c r="I10" s="33"/>
      <c r="J10" s="33"/>
      <c r="K10" s="33"/>
      <c r="L10" s="33"/>
      <c r="M10" s="33"/>
      <c r="N10" s="33"/>
    </row>
    <row r="11" spans="1:14" s="34" customFormat="1" ht="54" thickBot="1">
      <c r="A11" s="32">
        <v>803007</v>
      </c>
      <c r="B11" s="33" t="s">
        <v>155</v>
      </c>
      <c r="C11" s="33">
        <v>85971</v>
      </c>
      <c r="D11" s="33">
        <v>85971</v>
      </c>
      <c r="E11" s="33">
        <v>85971</v>
      </c>
      <c r="F11" s="33"/>
      <c r="G11" s="33"/>
      <c r="H11" s="33"/>
      <c r="I11" s="33"/>
      <c r="J11" s="33"/>
      <c r="K11" s="33"/>
      <c r="L11" s="33"/>
      <c r="M11" s="33"/>
      <c r="N11" s="33"/>
    </row>
    <row r="12" spans="1:14" s="34" customFormat="1" ht="54" thickBot="1">
      <c r="A12" s="32">
        <v>803008</v>
      </c>
      <c r="B12" s="33" t="s">
        <v>156</v>
      </c>
      <c r="C12" s="33">
        <v>1486192</v>
      </c>
      <c r="D12" s="33">
        <v>1486192</v>
      </c>
      <c r="E12" s="33">
        <v>1486192</v>
      </c>
      <c r="F12" s="33"/>
      <c r="G12" s="33"/>
      <c r="H12" s="33"/>
      <c r="I12" s="33"/>
      <c r="J12" s="33"/>
      <c r="K12" s="33"/>
      <c r="L12" s="33"/>
      <c r="M12" s="33"/>
      <c r="N12" s="33"/>
    </row>
    <row r="13" spans="1:14" s="34" customFormat="1" ht="54" thickBot="1">
      <c r="A13" s="32">
        <v>803009</v>
      </c>
      <c r="B13" s="33" t="s">
        <v>157</v>
      </c>
      <c r="C13" s="33">
        <v>64697</v>
      </c>
      <c r="D13" s="33">
        <v>64697</v>
      </c>
      <c r="E13" s="33">
        <v>64697</v>
      </c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4.25" thickBot="1">
      <c r="A14" s="1"/>
      <c r="B14" s="2" t="s">
        <v>90</v>
      </c>
      <c r="C14" s="6">
        <f>SUM(C6:C13)</f>
        <v>7144353</v>
      </c>
      <c r="D14" s="6">
        <f>SUM(D6:D13)</f>
        <v>7144353</v>
      </c>
      <c r="E14" s="6">
        <f>SUM(E6:E13)</f>
        <v>7144353</v>
      </c>
      <c r="F14" s="6"/>
      <c r="G14" s="6"/>
      <c r="H14" s="6"/>
      <c r="I14" s="6"/>
      <c r="J14" s="6"/>
      <c r="K14" s="6"/>
      <c r="L14" s="6"/>
      <c r="M14" s="6"/>
      <c r="N14" s="6"/>
    </row>
  </sheetData>
  <sheetProtection/>
  <mergeCells count="16">
    <mergeCell ref="I3:I5"/>
    <mergeCell ref="J3:J5"/>
    <mergeCell ref="K3:K5"/>
    <mergeCell ref="L3:L5"/>
    <mergeCell ref="M3:M5"/>
    <mergeCell ref="N3:N5"/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O7" sqref="O7"/>
    </sheetView>
  </sheetViews>
  <sheetFormatPr defaultColWidth="9.00390625" defaultRowHeight="15"/>
  <cols>
    <col min="1" max="1" width="9.00390625" style="0" customWidth="1"/>
    <col min="2" max="2" width="18.00390625" style="0" bestFit="1" customWidth="1"/>
  </cols>
  <sheetData>
    <row r="1" spans="1:11" ht="21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38" t="s">
        <v>158</v>
      </c>
      <c r="B2" s="39"/>
      <c r="C2" s="39"/>
      <c r="D2" s="39"/>
      <c r="E2" s="39"/>
      <c r="F2" s="39"/>
      <c r="G2" s="39"/>
      <c r="H2" s="40"/>
      <c r="I2" s="43" t="s">
        <v>224</v>
      </c>
      <c r="J2" s="69"/>
      <c r="K2" s="44"/>
    </row>
    <row r="3" spans="1:11" ht="13.5">
      <c r="A3" s="48" t="s">
        <v>84</v>
      </c>
      <c r="B3" s="48" t="s">
        <v>85</v>
      </c>
      <c r="C3" s="48" t="s">
        <v>40</v>
      </c>
      <c r="D3" s="48" t="s">
        <v>23</v>
      </c>
      <c r="E3" s="48" t="s">
        <v>24</v>
      </c>
      <c r="F3" s="48" t="s">
        <v>25</v>
      </c>
      <c r="G3" s="45" t="s">
        <v>26</v>
      </c>
      <c r="H3" s="47"/>
      <c r="I3" s="48" t="s">
        <v>27</v>
      </c>
      <c r="J3" s="48" t="s">
        <v>28</v>
      </c>
      <c r="K3" s="48" t="s">
        <v>29</v>
      </c>
    </row>
    <row r="4" spans="1:11" ht="27" thickBot="1">
      <c r="A4" s="49"/>
      <c r="B4" s="49"/>
      <c r="C4" s="49"/>
      <c r="D4" s="49"/>
      <c r="E4" s="49"/>
      <c r="F4" s="49"/>
      <c r="G4" s="2" t="s">
        <v>36</v>
      </c>
      <c r="H4" s="2" t="s">
        <v>92</v>
      </c>
      <c r="I4" s="49"/>
      <c r="J4" s="49"/>
      <c r="K4" s="49"/>
    </row>
    <row r="5" spans="1:11" ht="27" thickBot="1">
      <c r="A5" s="32">
        <v>803002</v>
      </c>
      <c r="B5" s="33" t="s">
        <v>149</v>
      </c>
      <c r="C5" s="2">
        <f>D5+E5+F5</f>
        <v>3864898</v>
      </c>
      <c r="D5" s="2">
        <v>2733768</v>
      </c>
      <c r="E5" s="2">
        <v>281130</v>
      </c>
      <c r="F5" s="2">
        <v>850000</v>
      </c>
      <c r="G5" s="2"/>
      <c r="H5" s="2"/>
      <c r="I5" s="2"/>
      <c r="J5" s="2"/>
      <c r="K5" s="2"/>
    </row>
    <row r="6" spans="1:11" ht="27" thickBot="1">
      <c r="A6" s="32">
        <v>803003</v>
      </c>
      <c r="B6" s="33" t="s">
        <v>151</v>
      </c>
      <c r="C6" s="2">
        <f aca="true" t="shared" si="0" ref="C6:C12">D6+E6+F6</f>
        <v>479785</v>
      </c>
      <c r="D6" s="2">
        <v>400222</v>
      </c>
      <c r="E6" s="2">
        <v>29563</v>
      </c>
      <c r="F6" s="2">
        <v>50000</v>
      </c>
      <c r="G6" s="2"/>
      <c r="H6" s="2"/>
      <c r="I6" s="2"/>
      <c r="J6" s="2"/>
      <c r="K6" s="2"/>
    </row>
    <row r="7" spans="1:11" ht="27" thickBot="1">
      <c r="A7" s="32">
        <v>803004</v>
      </c>
      <c r="B7" s="33" t="s">
        <v>152</v>
      </c>
      <c r="C7" s="2">
        <f t="shared" si="0"/>
        <v>504210</v>
      </c>
      <c r="D7" s="2">
        <v>486244</v>
      </c>
      <c r="E7" s="2">
        <v>17966</v>
      </c>
      <c r="F7" s="2"/>
      <c r="G7" s="2"/>
      <c r="H7" s="2"/>
      <c r="I7" s="2"/>
      <c r="J7" s="2"/>
      <c r="K7" s="2"/>
    </row>
    <row r="8" spans="1:11" ht="27" thickBot="1">
      <c r="A8" s="32">
        <v>803005</v>
      </c>
      <c r="B8" s="33" t="s">
        <v>153</v>
      </c>
      <c r="C8" s="2">
        <f t="shared" si="0"/>
        <v>69862</v>
      </c>
      <c r="D8" s="2">
        <v>68035</v>
      </c>
      <c r="E8" s="2">
        <v>1827</v>
      </c>
      <c r="F8" s="2"/>
      <c r="G8" s="2"/>
      <c r="H8" s="2"/>
      <c r="I8" s="2"/>
      <c r="J8" s="2"/>
      <c r="K8" s="2"/>
    </row>
    <row r="9" spans="1:11" ht="27" thickBot="1">
      <c r="A9" s="32">
        <v>803006</v>
      </c>
      <c r="B9" s="33" t="s">
        <v>154</v>
      </c>
      <c r="C9" s="2">
        <f t="shared" si="0"/>
        <v>588738</v>
      </c>
      <c r="D9" s="2">
        <v>165047</v>
      </c>
      <c r="E9" s="2">
        <v>23691</v>
      </c>
      <c r="F9" s="2">
        <v>400000</v>
      </c>
      <c r="G9" s="2"/>
      <c r="H9" s="2"/>
      <c r="I9" s="2"/>
      <c r="J9" s="2"/>
      <c r="K9" s="2"/>
    </row>
    <row r="10" spans="1:11" ht="27" thickBot="1">
      <c r="A10" s="32">
        <v>803007</v>
      </c>
      <c r="B10" s="33" t="s">
        <v>155</v>
      </c>
      <c r="C10" s="2">
        <f t="shared" si="0"/>
        <v>85971</v>
      </c>
      <c r="D10" s="2">
        <v>64144</v>
      </c>
      <c r="E10" s="2">
        <v>1827</v>
      </c>
      <c r="F10" s="2">
        <v>20000</v>
      </c>
      <c r="G10" s="2"/>
      <c r="H10" s="2"/>
      <c r="I10" s="2"/>
      <c r="J10" s="2"/>
      <c r="K10" s="2"/>
    </row>
    <row r="11" spans="1:11" ht="27" thickBot="1">
      <c r="A11" s="32">
        <v>803008</v>
      </c>
      <c r="B11" s="33" t="s">
        <v>156</v>
      </c>
      <c r="C11" s="2">
        <f t="shared" si="0"/>
        <v>1486192</v>
      </c>
      <c r="D11" s="2">
        <v>1162048</v>
      </c>
      <c r="E11" s="2">
        <v>324144</v>
      </c>
      <c r="F11" s="2"/>
      <c r="G11" s="2"/>
      <c r="H11" s="2"/>
      <c r="I11" s="2"/>
      <c r="J11" s="2"/>
      <c r="K11" s="2"/>
    </row>
    <row r="12" spans="1:11" ht="27" thickBot="1">
      <c r="A12" s="32">
        <v>803009</v>
      </c>
      <c r="B12" s="33" t="s">
        <v>157</v>
      </c>
      <c r="C12" s="2">
        <f t="shared" si="0"/>
        <v>64697</v>
      </c>
      <c r="D12" s="2">
        <v>62870</v>
      </c>
      <c r="E12" s="2">
        <v>1827</v>
      </c>
      <c r="F12" s="2"/>
      <c r="G12" s="2"/>
      <c r="H12" s="2"/>
      <c r="I12" s="2"/>
      <c r="J12" s="2"/>
      <c r="K12" s="2"/>
    </row>
    <row r="13" spans="1:11" ht="14.25" thickBot="1">
      <c r="A13" s="1"/>
      <c r="B13" s="2" t="s">
        <v>90</v>
      </c>
      <c r="C13" s="6">
        <f>SUM(C5:C12)</f>
        <v>7144353</v>
      </c>
      <c r="D13" s="6">
        <f>SUM(D5:D12)</f>
        <v>5142378</v>
      </c>
      <c r="E13" s="6">
        <f>SUM(E5:E12)</f>
        <v>681975</v>
      </c>
      <c r="F13" s="6">
        <f>SUM(F5:F12)</f>
        <v>1320000</v>
      </c>
      <c r="G13" s="6"/>
      <c r="H13" s="6"/>
      <c r="I13" s="6"/>
      <c r="J13" s="6"/>
      <c r="K13" s="6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dcterms:created xsi:type="dcterms:W3CDTF">2006-09-16T00:00:00Z</dcterms:created>
  <dcterms:modified xsi:type="dcterms:W3CDTF">2015-12-02T03:32:37Z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